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 PC\Desktop\Decuoiky MP1 - K25\"/>
    </mc:Choice>
  </mc:AlternateContent>
  <bookViews>
    <workbookView xWindow="-90" yWindow="-90" windowWidth="19380" windowHeight="10380" tabRatio="609" activeTab="5"/>
  </bookViews>
  <sheets>
    <sheet name="Cau 1" sheetId="39" r:id="rId1"/>
    <sheet name="Luong-BH" sheetId="38" r:id="rId2"/>
    <sheet name="NKC-Socai" sheetId="2" r:id="rId3"/>
    <sheet name="NXT" sheetId="36" state="hidden" r:id="rId4"/>
    <sheet name="Bang CDPS" sheetId="34" r:id="rId5"/>
    <sheet name="CDKT" sheetId="26" r:id="rId6"/>
    <sheet name="KQKD" sheetId="27" r:id="rId7"/>
    <sheet name="LCTT" sheetId="28" r:id="rId8"/>
    <sheet name="DT_XK" sheetId="40" r:id="rId9"/>
    <sheet name="Sheet1" sheetId="37" state="hidden" r:id="rId10"/>
  </sheets>
  <definedNames>
    <definedName name="_xlnm._FilterDatabase" localSheetId="4" hidden="1">'Bang CDPS'!$A$7:$I$106</definedName>
    <definedName name="_xlnm._FilterDatabase" localSheetId="2" hidden="1">'NKC-Socai'!$A$11:$V$125</definedName>
    <definedName name="_xlnm.Print_Area" localSheetId="4">'Bang CDPS'!$B$1:$I$106</definedName>
    <definedName name="_xlnm.Print_Area" localSheetId="5">CDKT!$A$4:$E$135</definedName>
    <definedName name="_xlnm.Print_Area" localSheetId="6">KQKD!$A$1:$E$32</definedName>
    <definedName name="_xlnm.Print_Area" localSheetId="7">LCTT!$B$1:$F$46</definedName>
    <definedName name="_xlnm.Print_Area" localSheetId="2">'NKC-Socai'!$B$3:$K$125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9" i="26" l="1"/>
  <c r="D97" i="26"/>
  <c r="D63" i="26"/>
  <c r="D57" i="26"/>
  <c r="D54" i="26"/>
  <c r="D51" i="26"/>
  <c r="D39" i="26"/>
  <c r="D15" i="26"/>
  <c r="D69" i="26" l="1"/>
  <c r="D31" i="26" l="1"/>
  <c r="D125" i="26"/>
  <c r="D48" i="26" l="1"/>
  <c r="D47" i="26" s="1"/>
  <c r="D38" i="26" s="1"/>
  <c r="D112" i="26" l="1"/>
  <c r="D111" i="26" s="1"/>
  <c r="D19" i="26"/>
  <c r="D28" i="26" l="1"/>
  <c r="D11" i="26" l="1"/>
  <c r="D75" i="26" s="1"/>
  <c r="D82" i="26" l="1"/>
  <c r="D81" i="26" s="1"/>
  <c r="D133" i="26" s="1"/>
  <c r="E12" i="40" l="1"/>
  <c r="C18" i="38"/>
  <c r="D18" i="38" s="1"/>
  <c r="C17" i="38"/>
  <c r="D17" i="38" s="1"/>
  <c r="C16" i="38"/>
  <c r="F16" i="38" s="1"/>
  <c r="E18" i="38" l="1"/>
  <c r="G18" i="38" s="1"/>
  <c r="F18" i="38"/>
  <c r="C26" i="38"/>
  <c r="H26" i="38" s="1"/>
  <c r="E17" i="38"/>
  <c r="C19" i="38"/>
  <c r="F26" i="38"/>
  <c r="F17" i="38"/>
  <c r="F19" i="38" s="1"/>
  <c r="C28" i="38"/>
  <c r="D26" i="38"/>
  <c r="E26" i="38"/>
  <c r="C27" i="38"/>
  <c r="D16" i="38"/>
  <c r="E16" i="38"/>
  <c r="G17" i="38" l="1"/>
  <c r="E19" i="38"/>
  <c r="G16" i="38"/>
  <c r="G19" i="38" s="1"/>
  <c r="D19" i="38"/>
  <c r="D27" i="38"/>
  <c r="E27" i="38"/>
  <c r="H27" i="38"/>
  <c r="F27" i="38"/>
  <c r="C29" i="38"/>
  <c r="G26" i="38"/>
  <c r="F28" i="38"/>
  <c r="H28" i="38"/>
  <c r="E28" i="38"/>
  <c r="D28" i="38"/>
  <c r="F29" i="38" l="1"/>
  <c r="E29" i="38"/>
  <c r="H29" i="38"/>
  <c r="G28" i="38"/>
  <c r="G29" i="38" s="1"/>
  <c r="G27" i="38"/>
  <c r="D29" i="38"/>
  <c r="G60" i="34" l="1"/>
  <c r="F60" i="34"/>
  <c r="G59" i="34"/>
  <c r="F59" i="34"/>
  <c r="F58" i="34"/>
  <c r="G57" i="34"/>
  <c r="F57" i="34"/>
  <c r="E56" i="34"/>
  <c r="I59" i="34" l="1"/>
  <c r="I60" i="34"/>
  <c r="F56" i="34"/>
  <c r="H59" i="34"/>
  <c r="H60" i="34"/>
  <c r="H57" i="34"/>
  <c r="I57" i="34"/>
  <c r="G73" i="34"/>
  <c r="G28" i="34"/>
  <c r="F28" i="34"/>
  <c r="G27" i="34"/>
  <c r="F27" i="34"/>
  <c r="G26" i="34"/>
  <c r="F26" i="34"/>
  <c r="F25" i="34"/>
  <c r="D28" i="34"/>
  <c r="D27" i="34"/>
  <c r="D26" i="34"/>
  <c r="F3" i="40"/>
  <c r="D25" i="34" s="1"/>
  <c r="F2" i="40"/>
  <c r="D24" i="34" s="1"/>
  <c r="E24" i="40"/>
  <c r="B1" i="34"/>
  <c r="B24" i="40" l="1"/>
  <c r="I26" i="34"/>
  <c r="I27" i="34"/>
  <c r="I28" i="34"/>
  <c r="H26" i="34"/>
  <c r="H27" i="34"/>
  <c r="H28" i="34"/>
  <c r="G25" i="34"/>
  <c r="I25" i="34" s="1"/>
  <c r="H25" i="34" l="1"/>
  <c r="F12" i="39" l="1"/>
  <c r="E12" i="39"/>
  <c r="K107" i="34" l="1"/>
  <c r="K108" i="34" s="1"/>
  <c r="E11" i="40"/>
  <c r="G24" i="40" l="1"/>
  <c r="B2" i="28"/>
  <c r="B1" i="28"/>
  <c r="A2" i="27"/>
  <c r="A1" i="27"/>
  <c r="A1" i="26"/>
  <c r="B2" i="34"/>
  <c r="N2" i="2"/>
  <c r="N1" i="2"/>
  <c r="E20" i="34" l="1"/>
  <c r="D20" i="34"/>
  <c r="G22" i="34"/>
  <c r="F22" i="34"/>
  <c r="E39" i="34"/>
  <c r="D39" i="34"/>
  <c r="G41" i="34"/>
  <c r="F41" i="34"/>
  <c r="G42" i="34"/>
  <c r="F42" i="34"/>
  <c r="G103" i="34"/>
  <c r="F103" i="34"/>
  <c r="G102" i="34"/>
  <c r="F102" i="34"/>
  <c r="F100" i="34"/>
  <c r="F99" i="34"/>
  <c r="F97" i="34"/>
  <c r="F96" i="34"/>
  <c r="F95" i="34"/>
  <c r="F92" i="34"/>
  <c r="G92" i="34" s="1"/>
  <c r="G91" i="34"/>
  <c r="F91" i="34"/>
  <c r="G90" i="34"/>
  <c r="F90" i="34"/>
  <c r="G89" i="34"/>
  <c r="F89" i="34"/>
  <c r="G88" i="34"/>
  <c r="F88" i="34"/>
  <c r="G87" i="34"/>
  <c r="F87" i="34"/>
  <c r="F85" i="34"/>
  <c r="F83" i="34"/>
  <c r="G83" i="34" s="1"/>
  <c r="F82" i="34"/>
  <c r="G82" i="34" s="1"/>
  <c r="F81" i="34"/>
  <c r="G81" i="34" s="1"/>
  <c r="F80" i="34"/>
  <c r="G80" i="34" s="1"/>
  <c r="F79" i="34"/>
  <c r="G79" i="34" s="1"/>
  <c r="F75" i="34"/>
  <c r="G75" i="34" s="1"/>
  <c r="F21" i="34"/>
  <c r="G85" i="34" l="1"/>
  <c r="H85" i="34" s="1"/>
  <c r="G21" i="34"/>
  <c r="G20" i="34" s="1"/>
  <c r="F20" i="34"/>
  <c r="H22" i="34"/>
  <c r="I22" i="34"/>
  <c r="I42" i="34"/>
  <c r="H41" i="34"/>
  <c r="I41" i="34"/>
  <c r="H42" i="34"/>
  <c r="I103" i="34"/>
  <c r="I102" i="34"/>
  <c r="I88" i="34"/>
  <c r="I92" i="34"/>
  <c r="I82" i="34"/>
  <c r="I87" i="34"/>
  <c r="I91" i="34"/>
  <c r="H103" i="34"/>
  <c r="H102" i="34"/>
  <c r="I80" i="34"/>
  <c r="I89" i="34"/>
  <c r="I75" i="34"/>
  <c r="H90" i="34"/>
  <c r="H79" i="34"/>
  <c r="H83" i="34"/>
  <c r="H88" i="34"/>
  <c r="H92" i="34"/>
  <c r="H89" i="34"/>
  <c r="H81" i="34"/>
  <c r="I90" i="34"/>
  <c r="H87" i="34"/>
  <c r="H91" i="34"/>
  <c r="I79" i="34"/>
  <c r="I83" i="34"/>
  <c r="H80" i="34"/>
  <c r="I81" i="34"/>
  <c r="H82" i="34"/>
  <c r="H75" i="34"/>
  <c r="D10" i="39"/>
  <c r="D12" i="39" l="1"/>
  <c r="I85" i="34"/>
  <c r="H21" i="34"/>
  <c r="H20" i="34" s="1"/>
  <c r="I21" i="34"/>
  <c r="I20" i="34" s="1"/>
  <c r="F9" i="38"/>
  <c r="D9" i="38"/>
  <c r="C9" i="38"/>
  <c r="E8" i="38"/>
  <c r="G8" i="38" s="1"/>
  <c r="E7" i="38"/>
  <c r="G7" i="38" s="1"/>
  <c r="E6" i="38"/>
  <c r="G6" i="38" s="1"/>
  <c r="G9" i="38" l="1"/>
  <c r="F94" i="34"/>
  <c r="F78" i="34"/>
  <c r="E9" i="38"/>
  <c r="G58" i="34" s="1"/>
  <c r="I58" i="34" l="1"/>
  <c r="I56" i="34" s="1"/>
  <c r="G56" i="34"/>
  <c r="H58" i="34"/>
  <c r="H56" i="34" s="1"/>
  <c r="G78" i="34"/>
  <c r="I78" i="34" s="1"/>
  <c r="F76" i="34"/>
  <c r="G48" i="34"/>
  <c r="F48" i="34"/>
  <c r="G47" i="34"/>
  <c r="F47" i="34"/>
  <c r="G46" i="34"/>
  <c r="F46" i="34"/>
  <c r="H78" i="34" l="1"/>
  <c r="G76" i="34"/>
  <c r="I76" i="34" s="1"/>
  <c r="I46" i="34"/>
  <c r="I47" i="34"/>
  <c r="I48" i="34"/>
  <c r="H46" i="34"/>
  <c r="H47" i="34"/>
  <c r="H48" i="34"/>
  <c r="H76" i="34" l="1"/>
  <c r="G67" i="34"/>
  <c r="F67" i="34"/>
  <c r="G70" i="34"/>
  <c r="F70" i="34"/>
  <c r="E43" i="34"/>
  <c r="I70" i="34" l="1"/>
  <c r="I67" i="34"/>
  <c r="H67" i="34"/>
  <c r="H70" i="34"/>
  <c r="D138" i="26"/>
  <c r="E68" i="34" l="1"/>
  <c r="E66" i="34" s="1"/>
  <c r="G45" i="34"/>
  <c r="F45" i="34"/>
  <c r="C8" i="37"/>
  <c r="C7" i="37"/>
  <c r="C6" i="37"/>
  <c r="D8" i="37"/>
  <c r="D7" i="37"/>
  <c r="D6" i="37"/>
  <c r="E37" i="34"/>
  <c r="E36" i="34" s="1"/>
  <c r="D36" i="34"/>
  <c r="G9" i="37"/>
  <c r="E9" i="37"/>
  <c r="F8" i="37"/>
  <c r="H8" i="37" s="1"/>
  <c r="F7" i="37"/>
  <c r="H7" i="37" s="1"/>
  <c r="F6" i="37"/>
  <c r="H6" i="37" s="1"/>
  <c r="I8" i="36"/>
  <c r="H9" i="37" l="1"/>
  <c r="I45" i="34"/>
  <c r="H45" i="34"/>
  <c r="F9" i="37"/>
  <c r="G8" i="36"/>
  <c r="G11" i="36" s="1"/>
  <c r="I9" i="36"/>
  <c r="I11" i="36" s="1"/>
  <c r="J9" i="36"/>
  <c r="L9" i="36" s="1"/>
  <c r="J8" i="36"/>
  <c r="L8" i="36" s="1"/>
  <c r="H11" i="36"/>
  <c r="F11" i="36"/>
  <c r="K8" i="36" l="1"/>
  <c r="M8" i="36" s="1"/>
  <c r="L11" i="36"/>
  <c r="J11" i="36"/>
  <c r="K9" i="36"/>
  <c r="M9" i="36" s="1"/>
  <c r="F51" i="34"/>
  <c r="G40" i="34"/>
  <c r="G39" i="34" s="1"/>
  <c r="F40" i="34"/>
  <c r="F39" i="34" s="1"/>
  <c r="D34" i="34"/>
  <c r="G38" i="34"/>
  <c r="F38" i="34"/>
  <c r="G35" i="34"/>
  <c r="G34" i="34" s="1"/>
  <c r="F35" i="34"/>
  <c r="F34" i="34" s="1"/>
  <c r="F9" i="34"/>
  <c r="F8" i="34" s="1"/>
  <c r="D8" i="34"/>
  <c r="D11" i="34"/>
  <c r="D10" i="34" s="1"/>
  <c r="G69" i="34"/>
  <c r="F69" i="34"/>
  <c r="F68" i="34" s="1"/>
  <c r="F66" i="34" s="1"/>
  <c r="G100" i="34"/>
  <c r="G99" i="34"/>
  <c r="G97" i="34"/>
  <c r="G96" i="34"/>
  <c r="G95" i="34"/>
  <c r="I97" i="34" l="1"/>
  <c r="H97" i="34"/>
  <c r="I96" i="34"/>
  <c r="H96" i="34"/>
  <c r="I99" i="34"/>
  <c r="H99" i="34"/>
  <c r="I100" i="34"/>
  <c r="H100" i="34"/>
  <c r="I95" i="34"/>
  <c r="H95" i="34"/>
  <c r="G68" i="34"/>
  <c r="G66" i="34" s="1"/>
  <c r="G37" i="34"/>
  <c r="G36" i="34" s="1"/>
  <c r="F37" i="34"/>
  <c r="F36" i="34" s="1"/>
  <c r="K11" i="36"/>
  <c r="M11" i="36"/>
  <c r="H40" i="34"/>
  <c r="I40" i="34"/>
  <c r="I39" i="34" s="1"/>
  <c r="I35" i="34"/>
  <c r="I34" i="34" s="1"/>
  <c r="I38" i="34"/>
  <c r="I37" i="34" s="1"/>
  <c r="H38" i="34"/>
  <c r="H35" i="34"/>
  <c r="H34" i="34" s="1"/>
  <c r="I69" i="34"/>
  <c r="H69" i="34"/>
  <c r="H68" i="34" s="1"/>
  <c r="H66" i="34" s="1"/>
  <c r="H39" i="34" l="1"/>
  <c r="G86" i="34"/>
  <c r="I68" i="34"/>
  <c r="I66" i="34" s="1"/>
  <c r="H37" i="34"/>
  <c r="H36" i="34" s="1"/>
  <c r="I36" i="34"/>
  <c r="F86" i="34"/>
  <c r="I86" i="34" l="1"/>
  <c r="H86" i="34"/>
  <c r="D17" i="34"/>
  <c r="G19" i="34"/>
  <c r="F19" i="34"/>
  <c r="F18" i="34"/>
  <c r="F98" i="34" s="1"/>
  <c r="G12" i="34"/>
  <c r="F12" i="34"/>
  <c r="G74" i="34"/>
  <c r="F73" i="34" s="1"/>
  <c r="G72" i="34"/>
  <c r="G64" i="34"/>
  <c r="F64" i="34"/>
  <c r="F63" i="34" s="1"/>
  <c r="E63" i="34"/>
  <c r="G55" i="34"/>
  <c r="E49" i="34"/>
  <c r="E61" i="34"/>
  <c r="G62" i="34"/>
  <c r="F62" i="34"/>
  <c r="D14" i="34"/>
  <c r="D13" i="34" s="1"/>
  <c r="D31" i="34"/>
  <c r="D23" i="34"/>
  <c r="G33" i="34"/>
  <c r="F33" i="34"/>
  <c r="G32" i="34"/>
  <c r="F32" i="34"/>
  <c r="G24" i="34"/>
  <c r="F24" i="34"/>
  <c r="G53" i="34"/>
  <c r="F53" i="34"/>
  <c r="G44" i="34"/>
  <c r="F44" i="34"/>
  <c r="G16" i="34"/>
  <c r="F16" i="34"/>
  <c r="G15" i="34"/>
  <c r="F15" i="34"/>
  <c r="U130" i="2"/>
  <c r="E43" i="28"/>
  <c r="B6" i="28"/>
  <c r="D30" i="27"/>
  <c r="A5" i="27"/>
  <c r="H108" i="34"/>
  <c r="B4" i="34"/>
  <c r="G65" i="34"/>
  <c r="F65" i="34"/>
  <c r="F52" i="34"/>
  <c r="G50" i="34"/>
  <c r="V12" i="2"/>
  <c r="U12" i="2"/>
  <c r="T7" i="2"/>
  <c r="Q5" i="2"/>
  <c r="W9" i="2"/>
  <c r="H73" i="34" l="1"/>
  <c r="I73" i="34"/>
  <c r="G98" i="34"/>
  <c r="I98" i="34" s="1"/>
  <c r="G104" i="34"/>
  <c r="F50" i="34"/>
  <c r="H50" i="34" s="1"/>
  <c r="F43" i="34"/>
  <c r="G43" i="34"/>
  <c r="G31" i="34"/>
  <c r="F23" i="34"/>
  <c r="G71" i="34"/>
  <c r="F17" i="34"/>
  <c r="F11" i="34"/>
  <c r="F10" i="34" s="1"/>
  <c r="G11" i="34"/>
  <c r="G10" i="34" s="1"/>
  <c r="G23" i="34"/>
  <c r="F31" i="34"/>
  <c r="D105" i="34"/>
  <c r="E105" i="34"/>
  <c r="I19" i="34"/>
  <c r="H19" i="34"/>
  <c r="I12" i="34"/>
  <c r="H12" i="34"/>
  <c r="I64" i="34"/>
  <c r="G63" i="34"/>
  <c r="H64" i="34"/>
  <c r="H63" i="34" s="1"/>
  <c r="I62" i="34"/>
  <c r="G54" i="34"/>
  <c r="G61" i="34"/>
  <c r="H62" i="34"/>
  <c r="H61" i="34" s="1"/>
  <c r="F61" i="34"/>
  <c r="G14" i="34"/>
  <c r="G13" i="34" s="1"/>
  <c r="F14" i="34"/>
  <c r="F13" i="34" s="1"/>
  <c r="I44" i="34"/>
  <c r="I53" i="34"/>
  <c r="I24" i="34"/>
  <c r="I32" i="34"/>
  <c r="I33" i="34"/>
  <c r="H32" i="34"/>
  <c r="H33" i="34"/>
  <c r="H24" i="34"/>
  <c r="H53" i="34"/>
  <c r="H44" i="34"/>
  <c r="I15" i="34"/>
  <c r="I16" i="34"/>
  <c r="H15" i="34"/>
  <c r="H16" i="34"/>
  <c r="U13" i="2"/>
  <c r="V13" i="2"/>
  <c r="I65" i="34"/>
  <c r="H65" i="34"/>
  <c r="T13" i="2"/>
  <c r="Q13" i="2" s="1"/>
  <c r="H98" i="34" l="1"/>
  <c r="G18" i="34"/>
  <c r="H18" i="34" s="1"/>
  <c r="H17" i="34" s="1"/>
  <c r="I43" i="34"/>
  <c r="H43" i="34"/>
  <c r="I63" i="34"/>
  <c r="I61" i="34"/>
  <c r="I50" i="34"/>
  <c r="F49" i="34"/>
  <c r="H11" i="34"/>
  <c r="H10" i="34" s="1"/>
  <c r="I11" i="34"/>
  <c r="I10" i="34" s="1"/>
  <c r="E106" i="34"/>
  <c r="H14" i="34"/>
  <c r="I14" i="34"/>
  <c r="I13" i="34" s="1"/>
  <c r="H31" i="34"/>
  <c r="I31" i="34"/>
  <c r="H23" i="34"/>
  <c r="I23" i="34"/>
  <c r="P13" i="2"/>
  <c r="O13" i="2"/>
  <c r="S13" i="2"/>
  <c r="N13" i="2"/>
  <c r="V126" i="2"/>
  <c r="G17" i="34" l="1"/>
  <c r="I18" i="34"/>
  <c r="I17" i="34" s="1"/>
  <c r="H13" i="34"/>
  <c r="F72" i="34"/>
  <c r="H72" i="34" s="1"/>
  <c r="G51" i="34"/>
  <c r="F74" i="34"/>
  <c r="H74" i="34" s="1"/>
  <c r="U126" i="2"/>
  <c r="U127" i="2" s="1"/>
  <c r="I72" i="34" l="1"/>
  <c r="I74" i="34"/>
  <c r="V127" i="2"/>
  <c r="H51" i="34"/>
  <c r="I51" i="34"/>
  <c r="H71" i="34"/>
  <c r="F71" i="34"/>
  <c r="I71" i="34" l="1"/>
  <c r="F93" i="34" l="1"/>
  <c r="F77" i="34" l="1"/>
  <c r="G94" i="34" l="1"/>
  <c r="G93" i="34" s="1"/>
  <c r="F55" i="34"/>
  <c r="G9" i="34"/>
  <c r="F30" i="34"/>
  <c r="F84" i="34" s="1"/>
  <c r="G84" i="34" l="1"/>
  <c r="H84" i="34" s="1"/>
  <c r="I94" i="34"/>
  <c r="I93" i="34" s="1"/>
  <c r="H94" i="34"/>
  <c r="H93" i="34" s="1"/>
  <c r="I9" i="34"/>
  <c r="I8" i="34" s="1"/>
  <c r="H9" i="34"/>
  <c r="H8" i="34" s="1"/>
  <c r="G41" i="28" s="1"/>
  <c r="G8" i="34"/>
  <c r="I55" i="34"/>
  <c r="I54" i="34" s="1"/>
  <c r="H55" i="34"/>
  <c r="H54" i="34" s="1"/>
  <c r="F54" i="34"/>
  <c r="F29" i="34"/>
  <c r="G77" i="34"/>
  <c r="I77" i="34"/>
  <c r="H77" i="34"/>
  <c r="F104" i="34" l="1"/>
  <c r="I104" i="34" s="1"/>
  <c r="I84" i="34"/>
  <c r="G30" i="34"/>
  <c r="H104" i="34" l="1"/>
  <c r="I30" i="34"/>
  <c r="I29" i="34" s="1"/>
  <c r="G29" i="34"/>
  <c r="H30" i="34"/>
  <c r="H29" i="34" s="1"/>
  <c r="G52" i="34" l="1"/>
  <c r="H52" i="34" l="1"/>
  <c r="H49" i="34" s="1"/>
  <c r="I52" i="34"/>
  <c r="I49" i="34" s="1"/>
  <c r="G49" i="34"/>
  <c r="F101" i="34"/>
  <c r="H101" i="34"/>
  <c r="K126" i="2"/>
  <c r="G101" i="34" l="1"/>
  <c r="G105" i="34" s="1"/>
  <c r="M14" i="2" s="1"/>
  <c r="I101" i="34"/>
  <c r="H105" i="34"/>
  <c r="F105" i="34"/>
  <c r="L14" i="2" s="1"/>
  <c r="L71" i="2" l="1"/>
  <c r="L76" i="2"/>
  <c r="M88" i="2"/>
  <c r="M80" i="2"/>
  <c r="L86" i="2"/>
  <c r="M65" i="2"/>
  <c r="L74" i="2"/>
  <c r="L87" i="2"/>
  <c r="L80" i="2"/>
  <c r="L70" i="2"/>
  <c r="L65" i="2"/>
  <c r="M74" i="2"/>
  <c r="M69" i="2"/>
  <c r="M70" i="2"/>
  <c r="M67" i="2"/>
  <c r="L84" i="2"/>
  <c r="M66" i="2"/>
  <c r="L69" i="2"/>
  <c r="M86" i="2"/>
  <c r="M73" i="2"/>
  <c r="L63" i="2"/>
  <c r="L72" i="2"/>
  <c r="M84" i="2"/>
  <c r="M72" i="2"/>
  <c r="L89" i="2"/>
  <c r="M76" i="2"/>
  <c r="M83" i="2"/>
  <c r="M79" i="2"/>
  <c r="L88" i="2"/>
  <c r="L75" i="2"/>
  <c r="L73" i="2"/>
  <c r="L67" i="2"/>
  <c r="M77" i="2"/>
  <c r="L64" i="2"/>
  <c r="M82" i="2"/>
  <c r="M63" i="2"/>
  <c r="L81" i="2"/>
  <c r="M75" i="2"/>
  <c r="L66" i="2"/>
  <c r="M87" i="2"/>
  <c r="L78" i="2"/>
  <c r="L83" i="2"/>
  <c r="L77" i="2"/>
  <c r="L79" i="2"/>
  <c r="M81" i="2"/>
  <c r="L82" i="2"/>
  <c r="M85" i="2"/>
  <c r="M78" i="2"/>
  <c r="L68" i="2"/>
  <c r="M64" i="2"/>
  <c r="M71" i="2"/>
  <c r="L85" i="2"/>
  <c r="M68" i="2"/>
  <c r="M89" i="2"/>
  <c r="M117" i="2"/>
  <c r="L117" i="2"/>
  <c r="L35" i="2"/>
  <c r="M52" i="2"/>
  <c r="L22" i="2"/>
  <c r="L54" i="2"/>
  <c r="L59" i="2"/>
  <c r="L106" i="2"/>
  <c r="M34" i="2"/>
  <c r="M44" i="2"/>
  <c r="M124" i="2"/>
  <c r="L26" i="2"/>
  <c r="L58" i="2"/>
  <c r="L105" i="2"/>
  <c r="L31" i="2"/>
  <c r="L110" i="2"/>
  <c r="M35" i="2"/>
  <c r="M114" i="2"/>
  <c r="M38" i="2"/>
  <c r="M118" i="2"/>
  <c r="L44" i="2"/>
  <c r="L91" i="2"/>
  <c r="L124" i="2"/>
  <c r="M48" i="2"/>
  <c r="M95" i="2"/>
  <c r="L17" i="2"/>
  <c r="L49" i="2"/>
  <c r="L96" i="2"/>
  <c r="M17" i="2"/>
  <c r="M49" i="2"/>
  <c r="M96" i="2"/>
  <c r="L34" i="2"/>
  <c r="L113" i="2"/>
  <c r="L39" i="2"/>
  <c r="L119" i="2"/>
  <c r="M43" i="2"/>
  <c r="M90" i="2"/>
  <c r="M123" i="2"/>
  <c r="M46" i="2"/>
  <c r="M93" i="2"/>
  <c r="L20" i="2"/>
  <c r="L52" i="2"/>
  <c r="L99" i="2"/>
  <c r="M24" i="2"/>
  <c r="M56" i="2"/>
  <c r="M103" i="2"/>
  <c r="L25" i="2"/>
  <c r="L57" i="2"/>
  <c r="L104" i="2"/>
  <c r="M25" i="2"/>
  <c r="M57" i="2"/>
  <c r="M104" i="2"/>
  <c r="L30" i="2"/>
  <c r="M119" i="2"/>
  <c r="L48" i="2"/>
  <c r="M20" i="2"/>
  <c r="L53" i="2"/>
  <c r="M21" i="2"/>
  <c r="L90" i="2"/>
  <c r="M18" i="2"/>
  <c r="L24" i="2"/>
  <c r="L103" i="2"/>
  <c r="M60" i="2"/>
  <c r="M107" i="2"/>
  <c r="L29" i="2"/>
  <c r="L61" i="2"/>
  <c r="L108" i="2"/>
  <c r="M29" i="2"/>
  <c r="M61" i="2"/>
  <c r="M108" i="2"/>
  <c r="L62" i="2"/>
  <c r="L114" i="2"/>
  <c r="M42" i="2"/>
  <c r="L95" i="2"/>
  <c r="M99" i="2"/>
  <c r="L100" i="2"/>
  <c r="M53" i="2"/>
  <c r="M100" i="2"/>
  <c r="L38" i="2"/>
  <c r="L118" i="2"/>
  <c r="L43" i="2"/>
  <c r="L123" i="2"/>
  <c r="M47" i="2"/>
  <c r="M94" i="2"/>
  <c r="M50" i="2"/>
  <c r="M97" i="2"/>
  <c r="L56" i="2"/>
  <c r="M28" i="2"/>
  <c r="L42" i="2"/>
  <c r="L122" i="2"/>
  <c r="L47" i="2"/>
  <c r="L94" i="2"/>
  <c r="M19" i="2"/>
  <c r="M51" i="2"/>
  <c r="M98" i="2"/>
  <c r="M22" i="2"/>
  <c r="M54" i="2"/>
  <c r="M101" i="2"/>
  <c r="L28" i="2"/>
  <c r="L60" i="2"/>
  <c r="L107" i="2"/>
  <c r="M32" i="2"/>
  <c r="M111" i="2"/>
  <c r="L33" i="2"/>
  <c r="L112" i="2"/>
  <c r="M33" i="2"/>
  <c r="M112" i="2"/>
  <c r="M23" i="2"/>
  <c r="M105" i="2"/>
  <c r="L111" i="2"/>
  <c r="M36" i="2"/>
  <c r="M115" i="2"/>
  <c r="L37" i="2"/>
  <c r="L116" i="2"/>
  <c r="M37" i="2"/>
  <c r="M116" i="2"/>
  <c r="L46" i="2"/>
  <c r="L93" i="2"/>
  <c r="L19" i="2"/>
  <c r="L51" i="2"/>
  <c r="L98" i="2"/>
  <c r="M55" i="2"/>
  <c r="M102" i="2"/>
  <c r="M26" i="2"/>
  <c r="M58" i="2"/>
  <c r="L32" i="2"/>
  <c r="L18" i="2"/>
  <c r="L50" i="2"/>
  <c r="L97" i="2"/>
  <c r="L23" i="2"/>
  <c r="L55" i="2"/>
  <c r="L102" i="2"/>
  <c r="M27" i="2"/>
  <c r="M59" i="2"/>
  <c r="M106" i="2"/>
  <c r="M30" i="2"/>
  <c r="M62" i="2"/>
  <c r="M109" i="2"/>
  <c r="L36" i="2"/>
  <c r="L115" i="2"/>
  <c r="M40" i="2"/>
  <c r="M120" i="2"/>
  <c r="L41" i="2"/>
  <c r="L121" i="2"/>
  <c r="M41" i="2"/>
  <c r="M121" i="2"/>
  <c r="L109" i="2"/>
  <c r="M39" i="2"/>
  <c r="M122" i="2"/>
  <c r="L21" i="2"/>
  <c r="L101" i="2"/>
  <c r="L27" i="2"/>
  <c r="M31" i="2"/>
  <c r="M110" i="2"/>
  <c r="M113" i="2"/>
  <c r="L40" i="2"/>
  <c r="L120" i="2"/>
  <c r="M91" i="2"/>
  <c r="L45" i="2"/>
  <c r="L92" i="2"/>
  <c r="L125" i="2"/>
  <c r="M45" i="2"/>
  <c r="M92" i="2"/>
  <c r="M125" i="2"/>
  <c r="M16" i="2"/>
  <c r="L16" i="2"/>
  <c r="L15" i="2"/>
  <c r="M15" i="2"/>
  <c r="I105" i="34"/>
  <c r="H106" i="34" s="1"/>
  <c r="F106" i="34"/>
</calcChain>
</file>

<file path=xl/comments1.xml><?xml version="1.0" encoding="utf-8"?>
<comments xmlns="http://schemas.openxmlformats.org/spreadsheetml/2006/main">
  <authors>
    <author>Administrator</author>
  </authors>
  <commentList>
    <comment ref="W9" authorId="0" shapeId="0">
      <text>
        <r>
          <rPr>
            <sz val="9"/>
            <color indexed="81"/>
            <rFont val="Tahoma"/>
            <family val="2"/>
          </rPr>
          <t>Dung xoa</t>
        </r>
      </text>
    </comment>
  </commentList>
</comments>
</file>

<file path=xl/comments2.xml><?xml version="1.0" encoding="utf-8"?>
<comments xmlns="http://schemas.openxmlformats.org/spreadsheetml/2006/main">
  <authors>
    <author>BNT</author>
  </authors>
  <commentList>
    <comment ref="E8" authorId="0" shapeId="0">
      <text/>
    </comment>
  </commentList>
</comments>
</file>

<file path=xl/comments3.xml><?xml version="1.0" encoding="utf-8"?>
<comments xmlns="http://schemas.openxmlformats.org/spreadsheetml/2006/main">
  <authors>
    <author>BNT</author>
    <author>Nguyen Thanh Phong</author>
  </authors>
  <commentList>
    <comment ref="E7" authorId="0" shapeId="0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  <comment ref="D28" authorId="1" shapeId="0">
      <text>
        <r>
          <rPr>
            <sz val="8"/>
            <color indexed="81"/>
            <rFont val="Tahoma"/>
            <family val="2"/>
          </rPr>
          <t>chi co tren BC tong hop toan Cty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E28" authorId="1" shapeId="0">
      <text>
        <r>
          <rPr>
            <sz val="8"/>
            <color indexed="81"/>
            <rFont val="Tahoma"/>
            <family val="2"/>
          </rPr>
          <t>chi co tren BC tong hop toan Cty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BNT</author>
  </authors>
  <commentList>
    <comment ref="F8" authorId="0" shapeId="0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</commentList>
</comments>
</file>

<file path=xl/sharedStrings.xml><?xml version="1.0" encoding="utf-8"?>
<sst xmlns="http://schemas.openxmlformats.org/spreadsheetml/2006/main" count="771" uniqueCount="614">
  <si>
    <t>411</t>
  </si>
  <si>
    <t>Trang số</t>
  </si>
  <si>
    <t>Số trang trước chuyển sang</t>
  </si>
  <si>
    <t>BẢNG CÂN ĐỐI KẾ TOÁN</t>
  </si>
  <si>
    <t>TÀI SẢN</t>
  </si>
  <si>
    <t>Mã số</t>
  </si>
  <si>
    <t>I. Tiền và các khoản tương đương tiền</t>
  </si>
  <si>
    <t>III. Các khoản phải thu ngắn hạn</t>
  </si>
  <si>
    <t>IV. Hàng tồn kho</t>
  </si>
  <si>
    <t>V. Tài sản ngắn hạn khác</t>
  </si>
  <si>
    <t>NGUỒN VỐN</t>
  </si>
  <si>
    <t>I. Nợ ngắn hạn</t>
  </si>
  <si>
    <t>I. Vốn chủ sở hữu</t>
  </si>
  <si>
    <t>Thuyết minh</t>
  </si>
  <si>
    <t>Giám đốc</t>
  </si>
  <si>
    <t>Chỉ tiêu</t>
  </si>
  <si>
    <t>Người lập biểu</t>
  </si>
  <si>
    <t>Kế toán trưởng</t>
  </si>
  <si>
    <t>BÁO CÁO KẾT QUẢ HOẠT ĐỘNG KINH DOANH</t>
  </si>
  <si>
    <t>CHỈ TIÊU</t>
  </si>
  <si>
    <t xml:space="preserve">Mã </t>
  </si>
  <si>
    <t>Thuyết</t>
  </si>
  <si>
    <t>Năm nay</t>
  </si>
  <si>
    <t>Năm trước</t>
  </si>
  <si>
    <t>số</t>
  </si>
  <si>
    <t xml:space="preserve"> minh</t>
  </si>
  <si>
    <t>1. Doanh thu bán hàng và cung cấp dịch vụ</t>
  </si>
  <si>
    <t>01</t>
  </si>
  <si>
    <t>VI.25</t>
  </si>
  <si>
    <t>2. Các khoản giảm trừ doanh thu</t>
  </si>
  <si>
    <t>02</t>
  </si>
  <si>
    <t>3. Doanh thu thuần về bán hàng và cung cấp dịch vụ 
   (10 = 01 - 02)</t>
  </si>
  <si>
    <t>4. Giá vốn hàng bán</t>
  </si>
  <si>
    <t>VI.27</t>
  </si>
  <si>
    <t>5. Lợi nhuận gộp về bán hàng và cung cấp dịch vụ 
    (20 = 10 - 11)</t>
  </si>
  <si>
    <t>6. Doanh thu hoạt động tài chính</t>
  </si>
  <si>
    <t>VI.26</t>
  </si>
  <si>
    <t>7. Chi phí tài chính</t>
  </si>
  <si>
    <t>VI.28</t>
  </si>
  <si>
    <t xml:space="preserve">  - Trong đó: Chi phí lãi vay </t>
  </si>
  <si>
    <t>8. Chi phí bán hàng</t>
  </si>
  <si>
    <t>9. Chi phí quản lý doanh nghiệp</t>
  </si>
  <si>
    <t>10 Lợi nhuận thuần từ hoạt động kinh doanh
     {30 = 20 + (21 - 22) - (24 + 25)}</t>
  </si>
  <si>
    <t>11. Thu nhập khác</t>
  </si>
  <si>
    <t>12. Chi phí khác</t>
  </si>
  <si>
    <t>13. Lợi nhuận khác (40 = 31 - 32)</t>
  </si>
  <si>
    <t>14. Tổng lợi nhuận kế toán trước thuế 
      (50 = 30 + 40)</t>
  </si>
  <si>
    <t>15. Chi phí thuế TNDN hiện hành</t>
  </si>
  <si>
    <t>VI.30</t>
  </si>
  <si>
    <t>16. Chi phí thuế TNDN hoãn lại</t>
  </si>
  <si>
    <t>17. Lợi nhuận sau thuế thu nhập doanh nghiệp
      (60 = 50 – 51 - 52)</t>
  </si>
  <si>
    <t>18. Lãi cơ bản trên cổ phiếu (*)</t>
  </si>
  <si>
    <t xml:space="preserve">   </t>
  </si>
  <si>
    <t xml:space="preserve">                   Người lập biểu                                      Kế toán trưởng</t>
  </si>
  <si>
    <t>Mẫu số S03a - DN</t>
  </si>
  <si>
    <t>Mẫu số S03b - DN</t>
  </si>
  <si>
    <t>Mẫu số B 01 - DN</t>
  </si>
  <si>
    <t xml:space="preserve"> Mẫu số B 02 – DN</t>
  </si>
  <si>
    <t>BÁO CÁO LƯU CHUYỂN TIỀN TỆ</t>
  </si>
  <si>
    <t>(Theo phương pháp trực tiếp) (*)</t>
  </si>
  <si>
    <t>I. Lưu chuyển tiền từ hoạt động kinh doanh</t>
  </si>
  <si>
    <t xml:space="preserve">  1. Nguồn kinh phí </t>
  </si>
  <si>
    <t xml:space="preserve">  2. Nguồn kinh phí đã hình thành TSCĐ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</si>
  <si>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</si>
  <si>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</si>
  <si>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</si>
  <si>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4. Tiền chi trả lãi vay</t>
  </si>
  <si>
    <t xml:space="preserve">5. Tiền chi nộp thuế thu nhập doanh nghiệp </t>
  </si>
  <si>
    <t>6. Tiền thu khác từ hoạt động kinh doanh</t>
  </si>
  <si>
    <t>7. Tiền chi khác cho hoạt động kinh doanh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</si>
  <si>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</si>
  <si>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</si>
  <si>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</si>
  <si>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</si>
  <si>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</si>
  <si>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</si>
  <si>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</si>
  <si>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</si>
  <si>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</si>
  <si>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</si>
  <si>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</si>
  <si>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1.Tiền thu từ phát hành cổ phiếu, nhận vốn góp của chủ sở hữu</t>
  </si>
  <si>
    <t>2.Tiền chi trả vốn góp cho các chủ sở hữu, mua lại cổ phiếu của doanh nghiệp đã phát hành</t>
  </si>
  <si>
    <t>3.Tiền vay ngắn hạn, dài hạn nhận được</t>
  </si>
  <si>
    <t>4.Tiền chi trả nợ gốc vay</t>
  </si>
  <si>
    <t>5.Tiền chi trả nợ thuê tài chính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</si>
  <si>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</si>
  <si>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</si>
  <si>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</si>
  <si>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</si>
  <si>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</si>
  <si>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</si>
  <si>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VII.34</t>
  </si>
  <si>
    <t>Mẫu số B 03 – DN</t>
  </si>
  <si>
    <t xml:space="preserve">  1.Tiền </t>
  </si>
  <si>
    <t xml:space="preserve">  2. Các khoản tương đương tiền</t>
  </si>
  <si>
    <t xml:space="preserve">  2. Trả trước cho người bán</t>
  </si>
  <si>
    <t xml:space="preserve">  3. Phải thu nội bộ ngắn hạn</t>
  </si>
  <si>
    <t xml:space="preserve">  4. Phải thu theo tiến độ kế hoạch hợp đồng xây dựng</t>
  </si>
  <si>
    <t xml:space="preserve">  5. Các khoản phải thu khác</t>
  </si>
  <si>
    <t xml:space="preserve">  1. Hàng tồn kho</t>
  </si>
  <si>
    <t xml:space="preserve">  2. Dự phòng giảm giá hàng tồn kho (*)</t>
  </si>
  <si>
    <t xml:space="preserve">  1. Chi phí trả trước ngắn hạn </t>
  </si>
  <si>
    <t xml:space="preserve">  2. Thuế GTGT được khấu trừ</t>
  </si>
  <si>
    <t xml:space="preserve">  3. Thuế và các khoản khác phải thu Nhà nước</t>
  </si>
  <si>
    <t xml:space="preserve">  5. Tài sản ngắn hạn khác</t>
  </si>
  <si>
    <t xml:space="preserve">I- Các khoản phải thu dài hạn </t>
  </si>
  <si>
    <t xml:space="preserve">  1. Phải thu dài hạn của khách hàng</t>
  </si>
  <si>
    <t>II. Tài sản cố định</t>
  </si>
  <si>
    <t xml:space="preserve">  1. Tài sản cố định hữu hình</t>
  </si>
  <si>
    <t xml:space="preserve">      - Nguyên giá</t>
  </si>
  <si>
    <t xml:space="preserve">      - Giá trị hao mòn luỹ kế (*)</t>
  </si>
  <si>
    <t xml:space="preserve">  2. Tài sản cố định thuê tài chính</t>
  </si>
  <si>
    <t xml:space="preserve">  3. Tài sản cố định vô hình</t>
  </si>
  <si>
    <t>Tổng cộng</t>
  </si>
  <si>
    <t>III. Bất động sản đầu tư</t>
  </si>
  <si>
    <t xml:space="preserve">  1. Đầu tư vào công ty con </t>
  </si>
  <si>
    <t>V. Tài sản dài hạn khác</t>
  </si>
  <si>
    <t xml:space="preserve">  1. Chi phí trả trước dài hạn</t>
  </si>
  <si>
    <t xml:space="preserve">  2. Tài sản thuế thu nhập hoãn lại</t>
  </si>
  <si>
    <t xml:space="preserve">  3. Tài sản dài hạn khác</t>
  </si>
  <si>
    <t>II. Nợ dài hạn</t>
  </si>
  <si>
    <t>B - VỐN CHỦ SỞ HỮU (400 = 410 + 430)</t>
  </si>
  <si>
    <t xml:space="preserve">  2. Thặng dư vốn cổ phần</t>
  </si>
  <si>
    <t>II. Nguồn kinh phí và quỹ khác</t>
  </si>
  <si>
    <t xml:space="preserve">  Kế toán trưởng</t>
  </si>
  <si>
    <t xml:space="preserve">          Giám đốc</t>
  </si>
  <si>
    <t>Số đầu năm</t>
  </si>
  <si>
    <t>Số cuối kỳ</t>
  </si>
  <si>
    <t>111</t>
  </si>
  <si>
    <t>131</t>
  </si>
  <si>
    <t>153</t>
  </si>
  <si>
    <t>156</t>
  </si>
  <si>
    <t>211</t>
  </si>
  <si>
    <t>214</t>
  </si>
  <si>
    <t>331</t>
  </si>
  <si>
    <t>334</t>
  </si>
  <si>
    <t>421</t>
  </si>
  <si>
    <t>511</t>
  </si>
  <si>
    <t>632</t>
  </si>
  <si>
    <t>641</t>
  </si>
  <si>
    <t>911</t>
  </si>
  <si>
    <t>Đơn vị tính: đồng</t>
  </si>
  <si>
    <t>Chứng từ</t>
  </si>
  <si>
    <t>Diễn giải</t>
  </si>
  <si>
    <t>Ngày</t>
  </si>
  <si>
    <t>Đơn vị tính:  đồng</t>
  </si>
  <si>
    <t>Số hiệu</t>
  </si>
  <si>
    <t>Đã ghi sổ cái</t>
  </si>
  <si>
    <t>Số thứ tự dòng</t>
  </si>
  <si>
    <t>Tài khoản</t>
  </si>
  <si>
    <t>Nợ</t>
  </si>
  <si>
    <t>Có</t>
  </si>
  <si>
    <t>Số phát sinh</t>
  </si>
  <si>
    <t>Ngày ghi sổ</t>
  </si>
  <si>
    <t>Nhật ký chung</t>
  </si>
  <si>
    <t>Số TT dòng</t>
  </si>
  <si>
    <t>TK đối ứng</t>
  </si>
  <si>
    <t>Số dư đầu kỳ</t>
  </si>
  <si>
    <t>SỔ NHẬT KÝ CHUNG</t>
  </si>
  <si>
    <t>SỔ CÁI</t>
  </si>
  <si>
    <t>SỔ CHI TIẾT</t>
  </si>
  <si>
    <t>Số hiệu tài khoản</t>
  </si>
  <si>
    <t>Tên tài khoản</t>
  </si>
  <si>
    <t>Ngày tháng ghi sổ</t>
  </si>
  <si>
    <t>GIÁM ĐỐC</t>
  </si>
  <si>
    <t>NGƯỜI GHI SỔ</t>
  </si>
  <si>
    <t>KẾ TOÁN TRƯỞNG</t>
  </si>
  <si>
    <t>Số dư cuối tháng</t>
  </si>
  <si>
    <t>Cộng lũy kế phát sinh từ đầu quý</t>
  </si>
  <si>
    <t>Cộng số phát sinh</t>
  </si>
  <si>
    <t>Phát sinh trong kỳ</t>
  </si>
  <si>
    <t>Số dư cuối kỳ</t>
  </si>
  <si>
    <t>Số hiệu TK</t>
  </si>
  <si>
    <t>LẬP BIỂU</t>
  </si>
  <si>
    <t>BẢNG CÂN ĐỐI PHÁT SINH CÁC TÀI KHOẢN</t>
  </si>
  <si>
    <t>TỔNG CỘNG TÀI SẢN (270 = 100 + 200)</t>
  </si>
  <si>
    <t>TỔNG CỘNG NGUỒN VỐN (440 = 300 + 400)</t>
  </si>
  <si>
    <t>642</t>
  </si>
  <si>
    <t>7</t>
  </si>
  <si>
    <t>8</t>
  </si>
  <si>
    <t>112</t>
  </si>
  <si>
    <t>133</t>
  </si>
  <si>
    <t>333</t>
  </si>
  <si>
    <t>338</t>
  </si>
  <si>
    <t>G</t>
  </si>
  <si>
    <t>3331</t>
  </si>
  <si>
    <t>821</t>
  </si>
  <si>
    <t>Tiền mặt</t>
  </si>
  <si>
    <t>Tiền gửi ngân hàng</t>
  </si>
  <si>
    <t>Phải thu khách hàng</t>
  </si>
  <si>
    <t>Thuế GTGT được khấu trừ</t>
  </si>
  <si>
    <t>Hàng hóa</t>
  </si>
  <si>
    <t>Hao mòn tài sản cố định</t>
  </si>
  <si>
    <t>Phải trả cho người bán</t>
  </si>
  <si>
    <t>Thuế và các khoản phải nộp cho nhà nước</t>
  </si>
  <si>
    <t>3334</t>
  </si>
  <si>
    <t>Phải trả người lao động</t>
  </si>
  <si>
    <t>Nguồn vốn kinh doanh</t>
  </si>
  <si>
    <t>Doanh thu bán hàng và cung câp dịch vụ</t>
  </si>
  <si>
    <t>Giá vốn hàng bán</t>
  </si>
  <si>
    <t>Chi phí bán hàng</t>
  </si>
  <si>
    <t>Chi phí quản lý doanh nghiệp</t>
  </si>
  <si>
    <t>Chi phí thuế TNDN</t>
  </si>
  <si>
    <t>Xác định kết quả kinh doanh</t>
  </si>
  <si>
    <t>152</t>
  </si>
  <si>
    <t>Nguyên vật liệu</t>
  </si>
  <si>
    <t>1311</t>
  </si>
  <si>
    <t>1311.01</t>
  </si>
  <si>
    <t>1311.02</t>
  </si>
  <si>
    <t>Phải thu khách hàng ngắn hạn</t>
  </si>
  <si>
    <t>3311.05</t>
  </si>
  <si>
    <t>3335</t>
  </si>
  <si>
    <t>Thuế Thu nhập cá nhân</t>
  </si>
  <si>
    <t>Thuế Thu nhập doanh nghiệp</t>
  </si>
  <si>
    <t>152.01</t>
  </si>
  <si>
    <t>152.02</t>
  </si>
  <si>
    <t>156.05</t>
  </si>
  <si>
    <t>Tài sản cố định hữu hình</t>
  </si>
  <si>
    <t>Thuế GTGT đầu ra</t>
  </si>
  <si>
    <t>3341</t>
  </si>
  <si>
    <t>Lương</t>
  </si>
  <si>
    <t>4111</t>
  </si>
  <si>
    <t>Vốn đầu tư của chủ sở hữu</t>
  </si>
  <si>
    <t>4212</t>
  </si>
  <si>
    <t>5113</t>
  </si>
  <si>
    <t>5111</t>
  </si>
  <si>
    <t>Doanh thu cung cấp dịch vụ</t>
  </si>
  <si>
    <t>Doanh thu bán hàng hóa</t>
  </si>
  <si>
    <t>8211</t>
  </si>
  <si>
    <t>Chi phí thuế TNDN hiện hành</t>
  </si>
  <si>
    <t>1111</t>
  </si>
  <si>
    <t>1331</t>
  </si>
  <si>
    <t>Thuế GTGT được khấu trừ của HH,DV</t>
  </si>
  <si>
    <t>Thuế GTGT được khấu trừ của TSCĐ</t>
  </si>
  <si>
    <t>1332</t>
  </si>
  <si>
    <t>156.04</t>
  </si>
  <si>
    <t>6421</t>
  </si>
  <si>
    <t>Chi phí nhân viên quản lý</t>
  </si>
  <si>
    <t>6422</t>
  </si>
  <si>
    <t>Chi phí vật liệu quản lý</t>
  </si>
  <si>
    <t>6423</t>
  </si>
  <si>
    <t>Chi phí đồ dùng văn phòng</t>
  </si>
  <si>
    <t>6424</t>
  </si>
  <si>
    <t>Chi phí khấu hao TSCĐ</t>
  </si>
  <si>
    <t xml:space="preserve">6425 </t>
  </si>
  <si>
    <t>Thuế, phí và lệ phí</t>
  </si>
  <si>
    <t>6427</t>
  </si>
  <si>
    <t>Chi phí dịch vụ mua ngoài</t>
  </si>
  <si>
    <t>6428</t>
  </si>
  <si>
    <t>Chi phí bằng tiền khác</t>
  </si>
  <si>
    <t>6411</t>
  </si>
  <si>
    <t>Chi phí nhân viên</t>
  </si>
  <si>
    <t>6414</t>
  </si>
  <si>
    <t>6417</t>
  </si>
  <si>
    <t>6418</t>
  </si>
  <si>
    <t>6412</t>
  </si>
  <si>
    <t>Chi phí vật liệu, bao bì</t>
  </si>
  <si>
    <t>6413</t>
  </si>
  <si>
    <t>Chi phí dụng cụ đồ dùng</t>
  </si>
  <si>
    <t>621</t>
  </si>
  <si>
    <t>Chi phí nguyên liệu, vật liệu trực tiếp</t>
  </si>
  <si>
    <t>622</t>
  </si>
  <si>
    <t>Chi phí nhân công trực tiếp</t>
  </si>
  <si>
    <t>627</t>
  </si>
  <si>
    <t>Chi phí sản xuất chung</t>
  </si>
  <si>
    <t>6271</t>
  </si>
  <si>
    <t>Chi phí nhân viên phân xưởng</t>
  </si>
  <si>
    <t>6273</t>
  </si>
  <si>
    <t>Chi phí dụng cụ sản xuất</t>
  </si>
  <si>
    <t>6274</t>
  </si>
  <si>
    <t>6277</t>
  </si>
  <si>
    <t>6278</t>
  </si>
  <si>
    <t>6272</t>
  </si>
  <si>
    <t>Chi phí vật liệu sản xuất</t>
  </si>
  <si>
    <t>Chi phí SXKD dở dang</t>
  </si>
  <si>
    <t>154</t>
  </si>
  <si>
    <t>1121</t>
  </si>
  <si>
    <t>Tiền gửi ngân hàng - VNĐ</t>
  </si>
  <si>
    <t>1121.01</t>
  </si>
  <si>
    <t>Tiền mặt - VNĐ</t>
  </si>
  <si>
    <t>3311.06</t>
  </si>
  <si>
    <t>635</t>
  </si>
  <si>
    <t>Chi phí tài chính</t>
  </si>
  <si>
    <t>2111</t>
  </si>
  <si>
    <t>2141</t>
  </si>
  <si>
    <t>Nhà cửa vật kiến trúc</t>
  </si>
  <si>
    <t>Hao mòn tài sản cố định hữu hình</t>
  </si>
  <si>
    <t>242</t>
  </si>
  <si>
    <t>3332</t>
  </si>
  <si>
    <t>Thuế Tiêu thụ đăt biệt</t>
  </si>
  <si>
    <t>Dòng tiền thu</t>
  </si>
  <si>
    <t>Dòng tiền chi</t>
  </si>
  <si>
    <t>ĐƠN VỊ: CÔNG TY CP MÊ LINH</t>
  </si>
  <si>
    <t>ĐỊA CHỈ: 123 An Dương Vương, Quận 10 , TP.HCM</t>
  </si>
  <si>
    <t xml:space="preserve"> BẢNG KÊ NHẬP - XUẤT - TỒN HÀNG HÓA  </t>
  </si>
  <si>
    <t xml:space="preserve"> S T T </t>
  </si>
  <si>
    <t xml:space="preserve"> Mã hàng hóa</t>
  </si>
  <si>
    <t xml:space="preserve"> Tên vật tư </t>
  </si>
  <si>
    <t xml:space="preserve"> Đvt </t>
  </si>
  <si>
    <t xml:space="preserve"> Tồn đầu kỳ </t>
  </si>
  <si>
    <t xml:space="preserve"> Nhập trong kỳ </t>
  </si>
  <si>
    <t xml:space="preserve"> Xuất trong kỳ </t>
  </si>
  <si>
    <t xml:space="preserve"> Tồn cuối kỳ </t>
  </si>
  <si>
    <t xml:space="preserve"> Số lượng </t>
  </si>
  <si>
    <t xml:space="preserve"> Giá trị </t>
  </si>
  <si>
    <t xml:space="preserve"> Tổng cộng </t>
  </si>
  <si>
    <t xml:space="preserve"> Người lập phiếu </t>
  </si>
  <si>
    <t>Kế toán trưởng</t>
  </si>
  <si>
    <t>Ngày   tháng   năm 2011</t>
  </si>
  <si>
    <t>Giám đốc</t>
  </si>
  <si>
    <t>Máy Fax Sony</t>
  </si>
  <si>
    <t>Chiếc</t>
  </si>
  <si>
    <t>Máy Foto Sony</t>
  </si>
  <si>
    <t>Tháng 11/2011</t>
  </si>
  <si>
    <t>Công ty Quốc Chí</t>
  </si>
  <si>
    <t>Công ty Phương Lan</t>
  </si>
  <si>
    <t>ĐƠN VỊ: CÔNG TY ……….</t>
  </si>
  <si>
    <t>3311.07</t>
  </si>
  <si>
    <t>21411</t>
  </si>
  <si>
    <t>Hao mòn TSCĐ HH - nhà của vật kiến trúc</t>
  </si>
  <si>
    <t>Thuc linh</t>
  </si>
  <si>
    <t>Tam ung</t>
  </si>
  <si>
    <t>Bao hiem 10.5%</t>
  </si>
  <si>
    <t>1</t>
  </si>
  <si>
    <t>2</t>
  </si>
  <si>
    <t>8212</t>
  </si>
  <si>
    <t>Chi phí thuế TNDN hoãn lại</t>
  </si>
  <si>
    <t>243</t>
  </si>
  <si>
    <t>Tài sản thuế thu nhập hoãn lại</t>
  </si>
  <si>
    <t>2421</t>
  </si>
  <si>
    <t>42121</t>
  </si>
  <si>
    <t>1541</t>
  </si>
  <si>
    <t>PC 01</t>
  </si>
  <si>
    <t>PC 02</t>
  </si>
  <si>
    <t>PC 03</t>
  </si>
  <si>
    <t>Bảng TT lương</t>
  </si>
  <si>
    <t>Chi phí trả trước</t>
  </si>
  <si>
    <t>Vay và nợ thuê tài chính</t>
  </si>
  <si>
    <t>341</t>
  </si>
  <si>
    <t>341.01</t>
  </si>
  <si>
    <t>PT 01</t>
  </si>
  <si>
    <t>Bộ phận</t>
  </si>
  <si>
    <t>Trừ tạm ứng</t>
  </si>
  <si>
    <t>BP trực tiếp</t>
  </si>
  <si>
    <t>BP gián tiếp</t>
  </si>
  <si>
    <t>Trừ BHXH,BHYT,BHTN (10,5%)</t>
  </si>
  <si>
    <t>Lợi nhuận sau thuế chưa phân phối</t>
  </si>
  <si>
    <t>Lợi nhuận sau thuế chưa PP năm trước</t>
  </si>
  <si>
    <t>Lợi nhuận sau thuế chưa PP năm nay</t>
  </si>
  <si>
    <t>4211</t>
  </si>
  <si>
    <t>Trích KPCĐ (2%)</t>
  </si>
  <si>
    <t xml:space="preserve">                             Đơn vị tính:.............</t>
  </si>
  <si>
    <t>5</t>
  </si>
  <si>
    <t>A - TÀI SẢN NGẮN HẠN</t>
  </si>
  <si>
    <t>II. Đầu tư tài chính ngắn hạn</t>
  </si>
  <si>
    <t xml:space="preserve">  1. Chứng khoán kinh doanh</t>
  </si>
  <si>
    <t xml:space="preserve">  2. Dự phòng giảm giá chứng khoán kinh doanh</t>
  </si>
  <si>
    <t xml:space="preserve">  3. Đầu tư nắm giữ đến ngày đáo hạn</t>
  </si>
  <si>
    <t xml:space="preserve">  1. Phải thu ngắn hạn khách hàng </t>
  </si>
  <si>
    <t xml:space="preserve">  6. Phải thu ngắn hạn khác</t>
  </si>
  <si>
    <t xml:space="preserve">  7. Dự phòng phải thu ngắn hạn khó đòi (*)</t>
  </si>
  <si>
    <t xml:space="preserve">  8. Tài sản thiếu chừ xử lý</t>
  </si>
  <si>
    <t xml:space="preserve">  4. Giao dịnh mua bán lại trái phiếu chính phủ</t>
  </si>
  <si>
    <t>B - TÀI SẢN DÀI HẠN</t>
  </si>
  <si>
    <t xml:space="preserve">  2. Trả trước cho người bán dài hạn</t>
  </si>
  <si>
    <t xml:space="preserve">  3. Vốn kinh doanh ở đơn vị trực thuộc</t>
  </si>
  <si>
    <t xml:space="preserve">  4. Phải thu nội bộ dài hạn</t>
  </si>
  <si>
    <t xml:space="preserve">  5. Phải thu về cho vay dài hạn</t>
  </si>
  <si>
    <t xml:space="preserve">  6. Phải thu dài hạn khác</t>
  </si>
  <si>
    <t xml:space="preserve">  7. Dự phòng phải thu dài hạn khó đòi (*)</t>
  </si>
  <si>
    <t>IV. Tài sản dở dang dài hạn</t>
  </si>
  <si>
    <t xml:space="preserve">  1. Chi phí sản xuất kinh doanh dở dang dài hạn</t>
  </si>
  <si>
    <t xml:space="preserve">  2. Chi phí xây dựng cơ bản dở dang</t>
  </si>
  <si>
    <t>IV. Đầu tư tài chính dài hạn</t>
  </si>
  <si>
    <t xml:space="preserve">  2. Đầu tư vào công ty liên doanh, liên kết</t>
  </si>
  <si>
    <t xml:space="preserve">  3. Đầu tư khác vào công cụ vốn</t>
  </si>
  <si>
    <t xml:space="preserve">  4. Dự phòng đầu tư tài chính dài hạn (*)</t>
  </si>
  <si>
    <t xml:space="preserve">  5. Đầu tư nắm giữ đến ngày đáo hạn</t>
  </si>
  <si>
    <t xml:space="preserve">  3. Thiết bị, vật tư, phụ tùng thay thế dài hạn</t>
  </si>
  <si>
    <t>A - NỢ PHẢI TRẢ (300 = 310 + 330)</t>
  </si>
  <si>
    <t xml:space="preserve">  1. Phải trả người bán ngắn hạn</t>
  </si>
  <si>
    <t xml:space="preserve">  2. Người mua trả tiền trước</t>
  </si>
  <si>
    <t xml:space="preserve">  3. Thuế và các khoản phải nộp Nhà nước</t>
  </si>
  <si>
    <t xml:space="preserve">  4. Phải trả người lao động</t>
  </si>
  <si>
    <t xml:space="preserve">  6. Phải trả nội bộ ngắn hạn</t>
  </si>
  <si>
    <t xml:space="preserve">  7. Phải trả theo tiến độ kế hoạch hợp đồng xây dựng</t>
  </si>
  <si>
    <t xml:space="preserve">  8. Doanh thu chưa thực hiện ngắn hạn</t>
  </si>
  <si>
    <t xml:space="preserve">  9. Phải trả ngắn hạn khác</t>
  </si>
  <si>
    <t xml:space="preserve">  10. Vay và nợ thuê tài chính ngắn hạn</t>
  </si>
  <si>
    <t xml:space="preserve">  11. Dự phòng phải trả ngắn hạn</t>
  </si>
  <si>
    <t xml:space="preserve">  12. Quỹ khen thưởng, phúc lợi</t>
  </si>
  <si>
    <t xml:space="preserve">  13. Quỹ bình ổn giá</t>
  </si>
  <si>
    <t xml:space="preserve">  14. Giao dịch mua bán lại trái phiếu chính phủ</t>
  </si>
  <si>
    <t xml:space="preserve">  1. Phải trả người bán dài hạn</t>
  </si>
  <si>
    <t xml:space="preserve">  2. Người mua trả tiền trước dài hạn</t>
  </si>
  <si>
    <t xml:space="preserve">  3. Chi phí phải trả dài hạn</t>
  </si>
  <si>
    <t xml:space="preserve">  4. Phải trả nội bộ về vốn kinh doanh</t>
  </si>
  <si>
    <t xml:space="preserve">  5. Phải trả nội bộ dài hạn</t>
  </si>
  <si>
    <t xml:space="preserve">  6. Doanh thu chưa thực hiện dài hạn</t>
  </si>
  <si>
    <t xml:space="preserve">  7. Phải trả dài hạn khác</t>
  </si>
  <si>
    <t xml:space="preserve">  8. Vay và nợ thuê tài chính dài hạn</t>
  </si>
  <si>
    <t xml:space="preserve">  9. Trái phiếu chuyển đổi</t>
  </si>
  <si>
    <t xml:space="preserve">  10. Cổ phiếu ưu đãi</t>
  </si>
  <si>
    <t xml:space="preserve">  11. Thuế thu nhập hoãn lại phải trả </t>
  </si>
  <si>
    <t xml:space="preserve">  12. Dự phòng phải trả dài hạn </t>
  </si>
  <si>
    <t xml:space="preserve">  13. Quỹ phát triển khoa học và công nghệ</t>
  </si>
  <si>
    <t xml:space="preserve">  1. Vốn góp của chủ sở hữu</t>
  </si>
  <si>
    <t xml:space="preserve">       - Cổ phiếu phổ thông</t>
  </si>
  <si>
    <t>411a</t>
  </si>
  <si>
    <t xml:space="preserve">       - Cổ phiếu ưu đãi</t>
  </si>
  <si>
    <t>411b</t>
  </si>
  <si>
    <t xml:space="preserve">  3. Quyền chọn chuyển đổi trái phiếu</t>
  </si>
  <si>
    <t xml:space="preserve">  4. Vốn khác của chủ sở hữu </t>
  </si>
  <si>
    <t xml:space="preserve">  5. Cổ phiếu quỹ (*)</t>
  </si>
  <si>
    <t xml:space="preserve">  6. Chênh lệch đánh giá lại tài sản</t>
  </si>
  <si>
    <t xml:space="preserve">  7. Chênh lệch tỷ giá hối đoái</t>
  </si>
  <si>
    <t xml:space="preserve">  8. Quỹ đầu tư phát triển</t>
  </si>
  <si>
    <t xml:space="preserve">  9. Quỹ hỗ trợ xắp xếp doanh nghiệp</t>
  </si>
  <si>
    <t xml:space="preserve">  10. Quỹ khác thuộc vốn chủ sở hữu</t>
  </si>
  <si>
    <t xml:space="preserve">  11. Lợi nhuận sau thuế chưa phân phối</t>
  </si>
  <si>
    <t xml:space="preserve">      - LNST chưa phân phối luỹ kế đến cuối kỳ trước</t>
  </si>
  <si>
    <t>421a</t>
  </si>
  <si>
    <t xml:space="preserve">      - LNST chưa phân phối kỳ này</t>
  </si>
  <si>
    <t>421b</t>
  </si>
  <si>
    <t xml:space="preserve">  12. Nguồn vốn đầu tư XDCB</t>
  </si>
  <si>
    <t xml:space="preserve">  5. Chi phí phải trả ngắn hạn</t>
  </si>
  <si>
    <t>414</t>
  </si>
  <si>
    <t>Quỹ đầu tư phát triển</t>
  </si>
  <si>
    <t>4</t>
  </si>
  <si>
    <t>6</t>
  </si>
  <si>
    <t>3</t>
  </si>
  <si>
    <t>Bảng tính BH</t>
  </si>
  <si>
    <t>3311.04</t>
  </si>
  <si>
    <t>Công ty Điện lực</t>
  </si>
  <si>
    <t>- LNST chưa phân phối luỹ kế đến cuối kỳ trước</t>
  </si>
  <si>
    <t>- LNST chưa phân phối kỳ này</t>
  </si>
  <si>
    <t>42122</t>
  </si>
  <si>
    <t>K/c thuế GTGT được khấu trừ</t>
  </si>
  <si>
    <t>t</t>
  </si>
  <si>
    <t>3311.08</t>
  </si>
  <si>
    <t>KC 01</t>
  </si>
  <si>
    <t>Công ty cấp nước</t>
  </si>
  <si>
    <t>Lương theo hợp đồng</t>
  </si>
  <si>
    <t>(A)</t>
  </si>
  <si>
    <t>(1)</t>
  </si>
  <si>
    <t>(2)</t>
  </si>
  <si>
    <t>(3)</t>
  </si>
  <si>
    <t>(4)</t>
  </si>
  <si>
    <t xml:space="preserve">BP Quản lý </t>
  </si>
  <si>
    <t>Câu 1</t>
  </si>
  <si>
    <t>Số ngày</t>
  </si>
  <si>
    <t>Lương ghi trên hợp đồng</t>
  </si>
  <si>
    <t>Lương ngày phép</t>
  </si>
  <si>
    <t>Tổng lương</t>
  </si>
  <si>
    <t>Còn lại thực lĩnh</t>
  </si>
  <si>
    <t>Tổng tiền lương tháng này</t>
  </si>
  <si>
    <t>Tồn đầu</t>
  </si>
  <si>
    <t>Nhập</t>
  </si>
  <si>
    <t>Xuất</t>
  </si>
  <si>
    <t>Tồn cuối</t>
  </si>
  <si>
    <t>141</t>
  </si>
  <si>
    <t>Tạm ứng</t>
  </si>
  <si>
    <t>141.15</t>
  </si>
  <si>
    <t>Tạm ứng lương cho người lao động</t>
  </si>
  <si>
    <t>Thanh toán tiền điện - VAT</t>
  </si>
  <si>
    <t>PXK 01</t>
  </si>
  <si>
    <t>PXK 02</t>
  </si>
  <si>
    <t>Thanh toán tiền nước - VAT</t>
  </si>
  <si>
    <t>Bảng Khấu hao</t>
  </si>
  <si>
    <t>Chi phí trả trước - Dài hạn</t>
  </si>
  <si>
    <t>Chi phí trả trước - Ngắn hạn</t>
  </si>
  <si>
    <t>2422</t>
  </si>
  <si>
    <t>Thanh toán tiền nước - Dùng cho BP Quản lý</t>
  </si>
  <si>
    <t>Thanh toán tiền điện - Dùng cho BP Quản lý</t>
  </si>
  <si>
    <t>Chi phí lương - BP Trực tiếp</t>
  </si>
  <si>
    <t>Chi phí lương - BP Gián tiếp</t>
  </si>
  <si>
    <t>Chi phí lương - BP quản lý</t>
  </si>
  <si>
    <t>141.16</t>
  </si>
  <si>
    <t>Tạm ứng - Đỗ Đức Toàn</t>
  </si>
  <si>
    <t>Mua văn phòng phẩm dùng cho BP quản lý</t>
  </si>
  <si>
    <t>Mua văn phòng phẩm dùng cho BP quản lý - VAT</t>
  </si>
  <si>
    <t>GBN 015</t>
  </si>
  <si>
    <t xml:space="preserve">Khấu hao nhà cửa vật kiến trúc của Khu vực trực tiếp sản xuất </t>
  </si>
  <si>
    <t>Khấu hao nhà cửa vật kiến trúc của BP Quản lý</t>
  </si>
  <si>
    <t>K/c thuế GTGT không được được khấu trừ</t>
  </si>
  <si>
    <t>Giám đốc tiếp khách thanh toán bằng tiền mặt</t>
  </si>
  <si>
    <t>Giám đốc tiếp khách thanh toán bằng tiền mặt - VAT</t>
  </si>
  <si>
    <t>BẢNG THANH TOÁN LƯƠNG - THÁNG 06/2022</t>
  </si>
  <si>
    <t>DT</t>
  </si>
  <si>
    <t>TTĐB</t>
  </si>
  <si>
    <t>VAT</t>
  </si>
  <si>
    <t>Chi thanh toán lương cuối tháng</t>
  </si>
  <si>
    <t>Thực lĩnh</t>
  </si>
  <si>
    <t>(5) = (2)-(3)-(4)</t>
  </si>
  <si>
    <t>Ngày 30 tháng 06 năm 2022</t>
  </si>
  <si>
    <t>Tháng 06/2022</t>
  </si>
  <si>
    <t>Điểm bài làm</t>
  </si>
  <si>
    <t>Thang điểm</t>
  </si>
  <si>
    <t>Lương nghĩ việc riêng</t>
  </si>
  <si>
    <t>Công ty Luật Hoàng Gia</t>
  </si>
  <si>
    <t xml:space="preserve">Phân bổ chi phí trả trước dài hạn là Dụng cụ sản xuất </t>
  </si>
  <si>
    <t>Bà Lê Thị Thanh Nhàn</t>
  </si>
  <si>
    <t>ĐỀ 3</t>
  </si>
  <si>
    <t>Công ty TNHH Dịch vụ Nice</t>
  </si>
  <si>
    <t>360 Nguyễn Thị Minh Khai, Phường 5, Quận 3, TP.HCM</t>
  </si>
  <si>
    <t>CPSXKD dở dang - DV Karaoke và thức ăn chế biến</t>
  </si>
  <si>
    <t>DV karaoke</t>
  </si>
  <si>
    <t>Thức ăn</t>
  </si>
  <si>
    <t>Coca</t>
  </si>
  <si>
    <t>152.03</t>
  </si>
  <si>
    <t>Mì sợi</t>
  </si>
  <si>
    <t>Thịt bò</t>
  </si>
  <si>
    <t>Rau củ các loại</t>
  </si>
  <si>
    <t>Gas</t>
  </si>
  <si>
    <t>152.04</t>
  </si>
  <si>
    <t>Gia vị các loại</t>
  </si>
  <si>
    <t>152.05</t>
  </si>
  <si>
    <t>Nguyên liệu</t>
  </si>
  <si>
    <t>Đvt</t>
  </si>
  <si>
    <t>Số lượng</t>
  </si>
  <si>
    <t>Đơn giá</t>
  </si>
  <si>
    <t>Thành tiền (đ)</t>
  </si>
  <si>
    <t>Kg</t>
  </si>
  <si>
    <t>Hàng hóa</t>
  </si>
  <si>
    <t>Soda</t>
  </si>
  <si>
    <t>Lon</t>
  </si>
  <si>
    <t>Tạm ứng - Bà Trần Phi Nga</t>
  </si>
  <si>
    <t>Bia lon 333</t>
  </si>
  <si>
    <t>TT tạm ứng bà Trần Phi Nga - Soda lon</t>
  </si>
  <si>
    <t>TT tạm ứng bà Trần Phi Nga - Soda lon - VAT</t>
  </si>
  <si>
    <t>Thu tiền tam ứng còn thừa - bà Trần Phi Nga</t>
  </si>
  <si>
    <t>Tiền gửi - Ngân hàng Viettinbank</t>
  </si>
  <si>
    <t>Công ty dịch vụ vệ bảo vệ TLC</t>
  </si>
  <si>
    <t>Công ty Cường Thịnh</t>
  </si>
  <si>
    <t>HĐ 0002646</t>
  </si>
  <si>
    <t xml:space="preserve">Hóa đơn dịch vụ bảo vệ - Công ty dịch vụ vệ bảo vệ TLC </t>
  </si>
  <si>
    <t>Hóa đơn dịch vụ bảo vệ - Công ty dịch vụ vệ bảo vệ TLC - VAT</t>
  </si>
  <si>
    <t>Nộp thuế GTGT theo số dư nợ đầu tháng</t>
  </si>
  <si>
    <t>5112</t>
  </si>
  <si>
    <t>Doanh thu bán các thành phẩm</t>
  </si>
  <si>
    <t>Doanh thu bán thành phẩm - Thức ăn chế biến</t>
  </si>
  <si>
    <t>Doanh thu bán hàng hóa - Soda lon</t>
  </si>
  <si>
    <t>Thuế TTĐB phải nộp</t>
  </si>
  <si>
    <t>Thuế GTGT phải nộp</t>
  </si>
  <si>
    <t>So da</t>
  </si>
  <si>
    <t>Xuất kho nguyên liệu - Mì sợi</t>
  </si>
  <si>
    <t>Xuất kho nguyên liệu - Thịt bò</t>
  </si>
  <si>
    <t>Vay Ngân hàng trả nợ Công ty Cường Thịnh</t>
  </si>
  <si>
    <t>Trả một phần nợ vay ngắn hạn</t>
  </si>
  <si>
    <t>Ngân hàng trừ TK tiền gửi để trả lãi vay</t>
  </si>
  <si>
    <t>01/06/2022</t>
  </si>
  <si>
    <t>02/06/2022</t>
  </si>
  <si>
    <t>03/06/2022</t>
  </si>
  <si>
    <t>04/06/2022</t>
  </si>
  <si>
    <t>05/06/2022</t>
  </si>
  <si>
    <t>07/06/2022</t>
  </si>
  <si>
    <t>08/06/2022</t>
  </si>
  <si>
    <t>29/06/2022</t>
  </si>
  <si>
    <t>30/06/2022</t>
  </si>
  <si>
    <t>Doanh thu cung cấp dịch vụ - DV karaoke</t>
  </si>
  <si>
    <t>Thanh toán tiền nước - Dùng cho khách vệ sinh và chế biến</t>
  </si>
  <si>
    <t>Thanh toán tiền điện - Dùng cho karaoke và chế biến</t>
  </si>
  <si>
    <t>UNC 001</t>
  </si>
  <si>
    <t>UNC 002</t>
  </si>
  <si>
    <t>UNC 003</t>
  </si>
  <si>
    <t>Vay ngắn hạn - Ngân hàng Viettinbank</t>
  </si>
  <si>
    <t>Trừ BHXH, BHYT, BHTN</t>
  </si>
  <si>
    <t>Xuất kho nguyên liệu - Rau củ các loại</t>
  </si>
  <si>
    <t>Xuất kho nguyên liệu - Gia vị các loại</t>
  </si>
  <si>
    <t>Xuất kho nguyên liệu - Gas nấu bếp</t>
  </si>
  <si>
    <t>Gas nấu bếp</t>
  </si>
  <si>
    <t>Lương vào ngày thường</t>
  </si>
  <si>
    <t>Lương làm thêm ban ngày vào Thứ ba hàng tuần, nhiều lần tổng cộng 16 giờ</t>
  </si>
  <si>
    <t>3382</t>
  </si>
  <si>
    <t>Kinh phí công đoàn</t>
  </si>
  <si>
    <t>3383</t>
  </si>
  <si>
    <t>Bảo hiểm xã hội</t>
  </si>
  <si>
    <t>3384</t>
  </si>
  <si>
    <t>Bảo hiểm y tế</t>
  </si>
  <si>
    <t>3386</t>
  </si>
  <si>
    <t>Bảo hiểm thất nghiệp</t>
  </si>
  <si>
    <t>Trừ lương người lao động - BHXH</t>
  </si>
  <si>
    <t>Trừ lương người lao động - BHYT</t>
  </si>
  <si>
    <t>Trừ lương người lao động - BHTN</t>
  </si>
  <si>
    <t>Trích BHXH - BP trực tiếp</t>
  </si>
  <si>
    <t>Trích BHXH - BP gián tiếp</t>
  </si>
  <si>
    <t>Trích BHXH - BP quản lý</t>
  </si>
  <si>
    <t>Trích BHYT - BP trực tiếp</t>
  </si>
  <si>
    <t>Trích BHYT - BP gián tiếp</t>
  </si>
  <si>
    <t>Trích BHYT - BP quản lý</t>
  </si>
  <si>
    <t>Trích BHTN - BP trực tiếp</t>
  </si>
  <si>
    <t>Trích BHTN - BP gián tiếp</t>
  </si>
  <si>
    <t>Trích BHTN - BP quản lý</t>
  </si>
  <si>
    <t>Trích KPCĐ - BP trực tiếp</t>
  </si>
  <si>
    <t>Trích KPCĐ - BP gián tiếp</t>
  </si>
  <si>
    <t>Trích KPCĐ - BP quản lý</t>
  </si>
  <si>
    <t>TRỪ LƯƠNG NGƯỜI LAO ĐỘNG - THÁNG 6/2022</t>
  </si>
  <si>
    <t>Trừ lương người lao động (BHXH 8%)</t>
  </si>
  <si>
    <t>Trừ lương người lao động (BHYT 1,5%)</t>
  </si>
  <si>
    <t>Trừ lương người lao động (BHTN 1%)</t>
  </si>
  <si>
    <t>(5) = (2)+ (3)+(4)</t>
  </si>
  <si>
    <t>CÁC KHOẢN CHI PHÍ TRÍCH THEO LƯƠNG - THÁNG 6/2022</t>
  </si>
  <si>
    <t>Trích BHXH (17,5%)</t>
  </si>
  <si>
    <t>Trích BHYT (3%)</t>
  </si>
  <si>
    <t>Trích BHTN (1%)</t>
  </si>
  <si>
    <t>Soda - lon</t>
  </si>
  <si>
    <t>Phải trả, phải nộp khác</t>
  </si>
  <si>
    <t>TTTƯ</t>
  </si>
  <si>
    <t xml:space="preserve">Xuất kho hàng hóa  - Nước ngọt </t>
  </si>
  <si>
    <t>UNC 004</t>
  </si>
  <si>
    <t>UNC 005</t>
  </si>
  <si>
    <t>Tại ngày 30 tháng 06 năm 2022</t>
  </si>
  <si>
    <t>Tiền lương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</si>
</sst>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#,##0\ &quot;₫&quot;;\-#,##0\ &quot;₫&quot;"/>
    <numFmt numFmtId="6" formatCode="#,##0\ &quot;₫&quot;;[Red]\-#,##0\ &quot;₫&quot;"/>
    <numFmt numFmtId="41" formatCode="_-* #,##0\ _₫_-;\-* #,##0\ _₫_-;_-* &quot;-&quot;\ _₫_-;_-@_-"/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mm/dd/yy;@"/>
    <numFmt numFmtId="168" formatCode="_(* #,##0.00_);_(* \(#,##0.00\);_(* &quot;-&quot;_);_(@_)"/>
    <numFmt numFmtId="169" formatCode="_-* #,##0\ _₫_-;\-* #,##0\ _₫_-;_-* &quot;-&quot;??\ _₫_-;_-@_-"/>
    <numFmt numFmtId="170" formatCode="0.0"/>
  </numFmts>
  <fonts count="58" x14ac:knownFonts="1">
    <font>
      <sz val="12"/>
      <name val="VNI-Times"/>
    </font>
    <font>
      <sz val="12"/>
      <name val="VNI-Times"/>
    </font>
    <font>
      <sz val="8"/>
      <name val="VNI-Times"/>
    </font>
    <font>
      <sz val="12"/>
      <name val="VNI-Times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2"/>
      <name val="VNI-Helve-Condense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indexed="81"/>
      <name val="Tahoma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.5"/>
      <name val="Times New Roman"/>
      <family val="1"/>
    </font>
    <font>
      <b/>
      <sz val="7"/>
      <name val="Times New Roman"/>
      <family val="1"/>
    </font>
    <font>
      <sz val="12"/>
      <color rgb="FF0000CC"/>
      <name val="Times New Roman"/>
      <family val="1"/>
    </font>
    <font>
      <sz val="12"/>
      <color indexed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sz val="11.5"/>
      <name val="Times New Roman"/>
      <family val="1"/>
    </font>
    <font>
      <b/>
      <i/>
      <sz val="11.5"/>
      <name val="Times New Roman"/>
      <family val="1"/>
    </font>
    <font>
      <i/>
      <sz val="11.5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CC"/>
      <name val="Times New Roman"/>
      <family val="1"/>
    </font>
    <font>
      <b/>
      <sz val="11"/>
      <color rgb="FF0000CC"/>
      <name val="Times New Roman"/>
      <family val="1"/>
    </font>
    <font>
      <b/>
      <u/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2E59B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6" fontId="3" fillId="0" borderId="0" applyFont="0" applyFill="0" applyBorder="0" applyAlignment="0" applyProtection="0"/>
    <xf numFmtId="0" fontId="10" fillId="0" borderId="0"/>
    <xf numFmtId="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5" fontId="1" fillId="0" borderId="0" applyFont="0" applyFill="0" applyBorder="0" applyAlignment="0" applyProtection="0"/>
  </cellStyleXfs>
  <cellXfs count="457">
    <xf numFmtId="0" fontId="0" fillId="0" borderId="0" xfId="0"/>
    <xf numFmtId="0" fontId="7" fillId="0" borderId="0" xfId="0" applyFont="1" applyBorder="1"/>
    <xf numFmtId="166" fontId="7" fillId="0" borderId="0" xfId="1" applyNumberFormat="1" applyFont="1" applyBorder="1"/>
    <xf numFmtId="49" fontId="7" fillId="0" borderId="1" xfId="1" applyNumberFormat="1" applyFont="1" applyBorder="1" applyAlignment="1">
      <alignment horizontal="center"/>
    </xf>
    <xf numFmtId="166" fontId="7" fillId="0" borderId="0" xfId="1" applyNumberFormat="1" applyFont="1"/>
    <xf numFmtId="166" fontId="7" fillId="0" borderId="1" xfId="1" applyNumberFormat="1" applyFont="1" applyBorder="1" applyAlignment="1">
      <alignment horizontal="left"/>
    </xf>
    <xf numFmtId="166" fontId="7" fillId="0" borderId="0" xfId="1" applyNumberFormat="1" applyFont="1" applyAlignment="1">
      <alignment horizontal="center"/>
    </xf>
    <xf numFmtId="166" fontId="8" fillId="0" borderId="0" xfId="1" applyNumberFormat="1" applyFont="1" applyAlignment="1">
      <alignment horizontal="centerContinuous" vertical="center"/>
    </xf>
    <xf numFmtId="166" fontId="7" fillId="0" borderId="0" xfId="1" applyNumberFormat="1" applyFont="1" applyAlignment="1">
      <alignment horizontal="centerContinuous" vertical="center"/>
    </xf>
    <xf numFmtId="166" fontId="8" fillId="0" borderId="0" xfId="1" applyNumberFormat="1" applyFont="1" applyAlignment="1">
      <alignment horizontal="centerContinuous"/>
    </xf>
    <xf numFmtId="166" fontId="7" fillId="0" borderId="0" xfId="1" applyNumberFormat="1" applyFont="1" applyAlignment="1">
      <alignment horizontal="centerContinuous"/>
    </xf>
    <xf numFmtId="166" fontId="7" fillId="0" borderId="0" xfId="1" applyNumberFormat="1" applyFont="1" applyFill="1" applyBorder="1" applyAlignment="1">
      <alignment horizontal="center" vertical="center"/>
    </xf>
    <xf numFmtId="166" fontId="7" fillId="0" borderId="0" xfId="1" applyNumberFormat="1" applyFont="1" applyFill="1"/>
    <xf numFmtId="166" fontId="7" fillId="8" borderId="2" xfId="1" applyNumberFormat="1" applyFont="1" applyFill="1" applyBorder="1" applyAlignment="1">
      <alignment horizontal="center" vertical="center"/>
    </xf>
    <xf numFmtId="166" fontId="7" fillId="0" borderId="5" xfId="1" quotePrefix="1" applyNumberFormat="1" applyFont="1" applyBorder="1" applyAlignment="1">
      <alignment horizontal="center"/>
    </xf>
    <xf numFmtId="49" fontId="7" fillId="0" borderId="5" xfId="1" applyNumberFormat="1" applyFont="1" applyBorder="1" applyAlignment="1">
      <alignment horizontal="center"/>
    </xf>
    <xf numFmtId="166" fontId="7" fillId="0" borderId="5" xfId="1" applyNumberFormat="1" applyFont="1" applyBorder="1" applyAlignment="1">
      <alignment horizontal="left"/>
    </xf>
    <xf numFmtId="166" fontId="7" fillId="0" borderId="5" xfId="1" applyNumberFormat="1" applyFont="1" applyBorder="1" applyAlignment="1">
      <alignment horizontal="center"/>
    </xf>
    <xf numFmtId="166" fontId="7" fillId="0" borderId="5" xfId="1" applyNumberFormat="1" applyFont="1" applyBorder="1" applyAlignment="1">
      <alignment horizontal="right"/>
    </xf>
    <xf numFmtId="166" fontId="7" fillId="0" borderId="1" xfId="1" quotePrefix="1" applyNumberFormat="1" applyFont="1" applyBorder="1" applyAlignment="1">
      <alignment horizontal="center"/>
    </xf>
    <xf numFmtId="166" fontId="7" fillId="0" borderId="1" xfId="1" applyNumberFormat="1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66" fontId="7" fillId="0" borderId="6" xfId="1" quotePrefix="1" applyNumberFormat="1" applyFont="1" applyBorder="1" applyAlignment="1">
      <alignment horizontal="center"/>
    </xf>
    <xf numFmtId="49" fontId="7" fillId="0" borderId="6" xfId="1" quotePrefix="1" applyNumberFormat="1" applyFont="1" applyBorder="1" applyAlignment="1">
      <alignment horizontal="center"/>
    </xf>
    <xf numFmtId="166" fontId="7" fillId="0" borderId="6" xfId="1" applyNumberFormat="1" applyFont="1" applyBorder="1" applyAlignment="1">
      <alignment horizontal="left"/>
    </xf>
    <xf numFmtId="166" fontId="7" fillId="0" borderId="6" xfId="1" applyNumberFormat="1" applyFont="1" applyBorder="1" applyAlignment="1">
      <alignment horizontal="center"/>
    </xf>
    <xf numFmtId="166" fontId="7" fillId="0" borderId="6" xfId="1" applyNumberFormat="1" applyFont="1" applyBorder="1" applyAlignment="1">
      <alignment horizontal="right"/>
    </xf>
    <xf numFmtId="166" fontId="7" fillId="8" borderId="2" xfId="1" applyNumberFormat="1" applyFont="1" applyFill="1" applyBorder="1"/>
    <xf numFmtId="166" fontId="7" fillId="8" borderId="2" xfId="1" quotePrefix="1" applyNumberFormat="1" applyFont="1" applyFill="1" applyBorder="1" applyAlignment="1">
      <alignment horizontal="center"/>
    </xf>
    <xf numFmtId="166" fontId="8" fillId="8" borderId="2" xfId="1" applyNumberFormat="1" applyFont="1" applyFill="1" applyBorder="1" applyAlignment="1"/>
    <xf numFmtId="166" fontId="8" fillId="8" borderId="2" xfId="1" applyNumberFormat="1" applyFont="1" applyFill="1" applyBorder="1"/>
    <xf numFmtId="166" fontId="7" fillId="0" borderId="0" xfId="1" applyNumberFormat="1" applyFont="1" applyBorder="1" applyAlignment="1">
      <alignment horizontal="center"/>
    </xf>
    <xf numFmtId="166" fontId="8" fillId="0" borderId="0" xfId="1" applyNumberFormat="1" applyFont="1"/>
    <xf numFmtId="166" fontId="11" fillId="0" borderId="10" xfId="1" applyNumberFormat="1" applyFont="1" applyBorder="1" applyAlignment="1">
      <alignment horizontal="right" wrapText="1"/>
    </xf>
    <xf numFmtId="166" fontId="0" fillId="0" borderId="0" xfId="1" applyNumberFormat="1" applyFont="1"/>
    <xf numFmtId="166" fontId="12" fillId="0" borderId="10" xfId="1" applyNumberFormat="1" applyFont="1" applyBorder="1" applyAlignment="1">
      <alignment horizontal="right" wrapText="1"/>
    </xf>
    <xf numFmtId="9" fontId="0" fillId="0" borderId="0" xfId="0" applyNumberFormat="1"/>
    <xf numFmtId="0" fontId="0" fillId="0" borderId="0" xfId="0" applyAlignment="1">
      <alignment horizontal="center"/>
    </xf>
    <xf numFmtId="166" fontId="13" fillId="7" borderId="10" xfId="1" applyNumberFormat="1" applyFont="1" applyFill="1" applyBorder="1" applyAlignment="1">
      <alignment horizontal="right" wrapText="1"/>
    </xf>
    <xf numFmtId="166" fontId="14" fillId="7" borderId="10" xfId="1" applyNumberFormat="1" applyFont="1" applyFill="1" applyBorder="1" applyAlignment="1">
      <alignment horizontal="right" wrapText="1"/>
    </xf>
    <xf numFmtId="3" fontId="16" fillId="0" borderId="0" xfId="0" applyNumberFormat="1" applyFont="1" applyBorder="1" applyAlignment="1">
      <alignment horizontal="right" vertical="center" wrapText="1"/>
    </xf>
    <xf numFmtId="3" fontId="16" fillId="0" borderId="0" xfId="0" applyNumberFormat="1" applyFont="1" applyBorder="1" applyAlignment="1">
      <alignment vertical="center" wrapText="1"/>
    </xf>
    <xf numFmtId="0" fontId="17" fillId="0" borderId="0" xfId="0" applyFont="1" applyBorder="1" applyAlignment="1">
      <alignment horizontal="justify" vertical="center" wrapText="1"/>
    </xf>
    <xf numFmtId="3" fontId="17" fillId="0" borderId="0" xfId="0" applyNumberFormat="1" applyFont="1" applyBorder="1" applyAlignment="1">
      <alignment horizontal="right" vertical="center" wrapText="1"/>
    </xf>
    <xf numFmtId="0" fontId="16" fillId="0" borderId="14" xfId="0" applyFont="1" applyBorder="1" applyAlignment="1">
      <alignment horizontal="justify" vertical="center" wrapText="1"/>
    </xf>
    <xf numFmtId="3" fontId="16" fillId="0" borderId="11" xfId="0" applyNumberFormat="1" applyFont="1" applyBorder="1" applyAlignment="1">
      <alignment horizontal="right" vertical="center" wrapText="1"/>
    </xf>
    <xf numFmtId="0" fontId="17" fillId="0" borderId="15" xfId="0" applyFont="1" applyBorder="1" applyAlignment="1">
      <alignment horizontal="justify" vertical="center" wrapText="1"/>
    </xf>
    <xf numFmtId="3" fontId="17" fillId="0" borderId="13" xfId="0" applyNumberFormat="1" applyFont="1" applyBorder="1" applyAlignment="1">
      <alignment horizontal="right" vertical="center" wrapText="1"/>
    </xf>
    <xf numFmtId="3" fontId="17" fillId="0" borderId="16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8" xfId="0" quotePrefix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169" fontId="20" fillId="0" borderId="0" xfId="1" applyNumberFormat="1" applyFont="1" applyAlignment="1">
      <alignment horizontal="right"/>
    </xf>
    <xf numFmtId="0" fontId="18" fillId="0" borderId="0" xfId="0" applyFont="1" applyAlignment="1">
      <alignment horizontal="left" indent="2"/>
    </xf>
    <xf numFmtId="169" fontId="18" fillId="0" borderId="0" xfId="1" applyNumberFormat="1" applyFont="1"/>
    <xf numFmtId="0" fontId="19" fillId="0" borderId="0" xfId="0" applyFont="1" applyAlignment="1">
      <alignment horizontal="justify" vertical="center"/>
    </xf>
    <xf numFmtId="169" fontId="19" fillId="0" borderId="0" xfId="1" applyNumberFormat="1" applyFont="1"/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justify" vertical="center"/>
    </xf>
    <xf numFmtId="3" fontId="22" fillId="0" borderId="0" xfId="0" applyNumberFormat="1" applyFont="1" applyBorder="1" applyAlignment="1">
      <alignment horizontal="right" vertical="center"/>
    </xf>
    <xf numFmtId="0" fontId="21" fillId="0" borderId="0" xfId="0" applyFont="1" applyBorder="1"/>
    <xf numFmtId="0" fontId="21" fillId="0" borderId="0" xfId="0" applyFont="1"/>
    <xf numFmtId="0" fontId="21" fillId="0" borderId="0" xfId="0" applyFont="1" applyAlignment="1"/>
    <xf numFmtId="0" fontId="21" fillId="0" borderId="0" xfId="0" applyFont="1" applyBorder="1" applyAlignment="1">
      <alignment horizontal="left" indent="2"/>
    </xf>
    <xf numFmtId="0" fontId="21" fillId="0" borderId="0" xfId="0" applyFont="1" applyFill="1" applyBorder="1" applyAlignment="1">
      <alignment horizontal="left" indent="2"/>
    </xf>
    <xf numFmtId="14" fontId="21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4" fillId="0" borderId="0" xfId="0" applyFont="1" applyFill="1" applyAlignment="1"/>
    <xf numFmtId="0" fontId="24" fillId="0" borderId="0" xfId="0" applyFont="1" applyFill="1" applyAlignment="1">
      <alignment horizontal="center"/>
    </xf>
    <xf numFmtId="164" fontId="21" fillId="0" borderId="0" xfId="2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 applyAlignment="1">
      <alignment horizontal="center"/>
    </xf>
    <xf numFmtId="0" fontId="24" fillId="0" borderId="0" xfId="0" applyFont="1" applyAlignment="1">
      <alignment horizontal="centerContinuous"/>
    </xf>
    <xf numFmtId="14" fontId="21" fillId="0" borderId="0" xfId="0" applyNumberFormat="1" applyFont="1" applyAlignment="1">
      <alignment horizontal="centerContinuous"/>
    </xf>
    <xf numFmtId="0" fontId="21" fillId="0" borderId="0" xfId="0" applyFont="1" applyAlignment="1">
      <alignment horizontal="centerContinuous"/>
    </xf>
    <xf numFmtId="164" fontId="21" fillId="0" borderId="0" xfId="2" applyFont="1" applyAlignment="1">
      <alignment horizontal="centerContinuous"/>
    </xf>
    <xf numFmtId="164" fontId="21" fillId="0" borderId="0" xfId="2" applyFont="1" applyFill="1" applyAlignment="1">
      <alignment horizontal="centerContinuous"/>
    </xf>
    <xf numFmtId="164" fontId="21" fillId="0" borderId="0" xfId="2" applyFont="1" applyFill="1"/>
    <xf numFmtId="164" fontId="24" fillId="0" borderId="0" xfId="2" applyFont="1" applyAlignment="1">
      <alignment horizontal="centerContinuous"/>
    </xf>
    <xf numFmtId="164" fontId="21" fillId="0" borderId="0" xfId="2" applyFont="1" applyFill="1" applyAlignment="1">
      <alignment horizontal="center"/>
    </xf>
    <xf numFmtId="0" fontId="21" fillId="0" borderId="0" xfId="0" applyFont="1" applyAlignment="1">
      <alignment horizontal="left"/>
    </xf>
    <xf numFmtId="164" fontId="21" fillId="0" borderId="0" xfId="2" applyFont="1" applyAlignment="1">
      <alignment horizontal="right"/>
    </xf>
    <xf numFmtId="166" fontId="24" fillId="0" borderId="0" xfId="1" quotePrefix="1" applyNumberFormat="1" applyFont="1" applyFill="1" applyBorder="1" applyAlignment="1">
      <alignment horizontal="left"/>
    </xf>
    <xf numFmtId="164" fontId="25" fillId="0" borderId="0" xfId="2" applyFont="1" applyAlignment="1">
      <alignment horizontal="center"/>
    </xf>
    <xf numFmtId="164" fontId="26" fillId="0" borderId="0" xfId="2" applyFont="1" applyFill="1" applyAlignment="1">
      <alignment horizontal="center"/>
    </xf>
    <xf numFmtId="164" fontId="24" fillId="0" borderId="0" xfId="2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Continuous"/>
    </xf>
    <xf numFmtId="0" fontId="24" fillId="3" borderId="2" xfId="0" applyFont="1" applyFill="1" applyBorder="1" applyAlignment="1">
      <alignment horizontal="center" vertical="center" wrapText="1"/>
    </xf>
    <xf numFmtId="14" fontId="24" fillId="3" borderId="2" xfId="0" applyNumberFormat="1" applyFont="1" applyFill="1" applyBorder="1" applyAlignment="1">
      <alignment horizontal="center" vertical="center" wrapText="1"/>
    </xf>
    <xf numFmtId="49" fontId="24" fillId="3" borderId="2" xfId="0" applyNumberFormat="1" applyFont="1" applyFill="1" applyBorder="1" applyAlignment="1">
      <alignment horizontal="center" vertical="center" wrapText="1"/>
    </xf>
    <xf numFmtId="49" fontId="24" fillId="4" borderId="2" xfId="2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/>
    </xf>
    <xf numFmtId="0" fontId="24" fillId="8" borderId="2" xfId="0" applyFont="1" applyFill="1" applyBorder="1" applyAlignment="1">
      <alignment horizontal="center"/>
    </xf>
    <xf numFmtId="49" fontId="24" fillId="3" borderId="2" xfId="0" applyNumberFormat="1" applyFont="1" applyFill="1" applyBorder="1" applyAlignment="1">
      <alignment horizontal="center"/>
    </xf>
    <xf numFmtId="164" fontId="24" fillId="0" borderId="0" xfId="2" applyFont="1" applyFill="1" applyBorder="1" applyAlignment="1">
      <alignment horizontal="center"/>
    </xf>
    <xf numFmtId="49" fontId="24" fillId="4" borderId="2" xfId="2" applyNumberFormat="1" applyFont="1" applyFill="1" applyBorder="1" applyAlignment="1">
      <alignment horizontal="center"/>
    </xf>
    <xf numFmtId="49" fontId="24" fillId="4" borderId="2" xfId="0" applyNumberFormat="1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0" fontId="24" fillId="8" borderId="3" xfId="0" applyFont="1" applyFill="1" applyBorder="1" applyAlignment="1">
      <alignment horizontal="center"/>
    </xf>
    <xf numFmtId="164" fontId="21" fillId="0" borderId="0" xfId="2" applyFont="1" applyFill="1" applyBorder="1"/>
    <xf numFmtId="49" fontId="24" fillId="4" borderId="5" xfId="2" applyNumberFormat="1" applyFont="1" applyFill="1" applyBorder="1" applyAlignment="1">
      <alignment horizontal="center"/>
    </xf>
    <xf numFmtId="166" fontId="24" fillId="4" borderId="5" xfId="1" applyNumberFormat="1" applyFont="1" applyFill="1" applyBorder="1" applyAlignment="1">
      <alignment horizontal="center"/>
    </xf>
    <xf numFmtId="14" fontId="21" fillId="0" borderId="3" xfId="0" quotePrefix="1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4" fontId="21" fillId="0" borderId="3" xfId="0" applyNumberFormat="1" applyFont="1" applyBorder="1" applyAlignment="1">
      <alignment horizontal="center"/>
    </xf>
    <xf numFmtId="0" fontId="21" fillId="0" borderId="5" xfId="0" applyFont="1" applyBorder="1"/>
    <xf numFmtId="49" fontId="21" fillId="0" borderId="5" xfId="0" applyNumberFormat="1" applyFont="1" applyBorder="1" applyAlignment="1">
      <alignment horizontal="center"/>
    </xf>
    <xf numFmtId="0" fontId="21" fillId="0" borderId="5" xfId="0" quotePrefix="1" applyFont="1" applyBorder="1" applyAlignment="1">
      <alignment horizontal="center"/>
    </xf>
    <xf numFmtId="0" fontId="21" fillId="8" borderId="5" xfId="0" quotePrefix="1" applyFont="1" applyFill="1" applyBorder="1" applyAlignment="1">
      <alignment horizontal="center"/>
    </xf>
    <xf numFmtId="49" fontId="28" fillId="0" borderId="5" xfId="0" applyNumberFormat="1" applyFont="1" applyBorder="1" applyAlignment="1">
      <alignment horizontal="center"/>
    </xf>
    <xf numFmtId="166" fontId="21" fillId="0" borderId="5" xfId="4" applyNumberFormat="1" applyFont="1" applyBorder="1" applyAlignment="1">
      <alignment horizontal="left"/>
    </xf>
    <xf numFmtId="164" fontId="21" fillId="0" borderId="0" xfId="1" quotePrefix="1" applyNumberFormat="1" applyFont="1" applyFill="1" applyBorder="1" applyAlignment="1">
      <alignment horizontal="right"/>
    </xf>
    <xf numFmtId="14" fontId="21" fillId="0" borderId="1" xfId="2" applyNumberFormat="1" applyFont="1" applyBorder="1" applyAlignment="1">
      <alignment horizontal="center"/>
    </xf>
    <xf numFmtId="164" fontId="21" fillId="0" borderId="1" xfId="2" quotePrefix="1" applyFont="1" applyBorder="1" applyAlignment="1">
      <alignment horizontal="center"/>
    </xf>
    <xf numFmtId="14" fontId="21" fillId="0" borderId="1" xfId="2" quotePrefix="1" applyNumberFormat="1" applyFont="1" applyBorder="1" applyAlignment="1">
      <alignment horizontal="center"/>
    </xf>
    <xf numFmtId="164" fontId="21" fillId="0" borderId="1" xfId="2" quotePrefix="1" applyFont="1" applyBorder="1"/>
    <xf numFmtId="49" fontId="21" fillId="0" borderId="1" xfId="2" quotePrefix="1" applyNumberFormat="1" applyFont="1" applyFill="1" applyBorder="1" applyAlignment="1">
      <alignment horizontal="left" indent="1"/>
    </xf>
    <xf numFmtId="166" fontId="21" fillId="0" borderId="1" xfId="1" quotePrefix="1" applyNumberFormat="1" applyFont="1" applyBorder="1"/>
    <xf numFmtId="14" fontId="21" fillId="0" borderId="1" xfId="0" quotePrefix="1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7" xfId="5" applyFont="1" applyBorder="1"/>
    <xf numFmtId="49" fontId="21" fillId="0" borderId="1" xfId="0" applyNumberFormat="1" applyFont="1" applyBorder="1" applyAlignment="1">
      <alignment horizontal="center"/>
    </xf>
    <xf numFmtId="0" fontId="21" fillId="0" borderId="1" xfId="0" quotePrefix="1" applyFont="1" applyBorder="1" applyAlignment="1">
      <alignment horizontal="center"/>
    </xf>
    <xf numFmtId="0" fontId="21" fillId="8" borderId="1" xfId="0" quotePrefix="1" applyFont="1" applyFill="1" applyBorder="1" applyAlignment="1">
      <alignment horizontal="center"/>
    </xf>
    <xf numFmtId="49" fontId="28" fillId="0" borderId="1" xfId="3" applyNumberFormat="1" applyFont="1" applyFill="1" applyBorder="1" applyAlignment="1">
      <alignment horizontal="left" indent="1"/>
    </xf>
    <xf numFmtId="166" fontId="21" fillId="0" borderId="1" xfId="4" applyNumberFormat="1" applyFont="1" applyBorder="1" applyAlignment="1">
      <alignment horizontal="left"/>
    </xf>
    <xf numFmtId="3" fontId="21" fillId="0" borderId="0" xfId="1" quotePrefix="1" applyNumberFormat="1" applyFont="1" applyFill="1" applyBorder="1" applyAlignment="1">
      <alignment horizontal="right"/>
    </xf>
    <xf numFmtId="14" fontId="21" fillId="0" borderId="1" xfId="0" applyNumberFormat="1" applyFont="1" applyBorder="1" applyAlignment="1">
      <alignment horizontal="center"/>
    </xf>
    <xf numFmtId="49" fontId="21" fillId="0" borderId="1" xfId="0" quotePrefix="1" applyNumberFormat="1" applyFont="1" applyBorder="1" applyAlignment="1">
      <alignment horizontal="center"/>
    </xf>
    <xf numFmtId="49" fontId="21" fillId="8" borderId="1" xfId="0" quotePrefix="1" applyNumberFormat="1" applyFont="1" applyFill="1" applyBorder="1" applyAlignment="1">
      <alignment horizontal="center"/>
    </xf>
    <xf numFmtId="49" fontId="21" fillId="6" borderId="1" xfId="0" applyNumberFormat="1" applyFont="1" applyFill="1" applyBorder="1" applyAlignment="1">
      <alignment horizontal="left"/>
    </xf>
    <xf numFmtId="49" fontId="21" fillId="8" borderId="1" xfId="0" applyNumberFormat="1" applyFont="1" applyFill="1" applyBorder="1" applyAlignment="1">
      <alignment horizontal="center"/>
    </xf>
    <xf numFmtId="166" fontId="21" fillId="0" borderId="1" xfId="4" applyNumberFormat="1" applyFont="1" applyFill="1" applyBorder="1" applyAlignment="1">
      <alignment horizontal="left"/>
    </xf>
    <xf numFmtId="166" fontId="21" fillId="0" borderId="1" xfId="1" applyNumberFormat="1" applyFont="1" applyFill="1" applyBorder="1" applyAlignment="1">
      <alignment horizontal="left"/>
    </xf>
    <xf numFmtId="49" fontId="21" fillId="6" borderId="7" xfId="0" applyNumberFormat="1" applyFont="1" applyFill="1" applyBorder="1" applyAlignment="1">
      <alignment horizontal="left"/>
    </xf>
    <xf numFmtId="166" fontId="21" fillId="0" borderId="1" xfId="1" applyNumberFormat="1" applyFont="1" applyBorder="1" applyAlignment="1">
      <alignment horizontal="left"/>
    </xf>
    <xf numFmtId="49" fontId="21" fillId="0" borderId="8" xfId="0" applyNumberFormat="1" applyFont="1" applyBorder="1" applyAlignment="1">
      <alignment horizontal="center"/>
    </xf>
    <xf numFmtId="49" fontId="21" fillId="0" borderId="8" xfId="0" quotePrefix="1" applyNumberFormat="1" applyFont="1" applyBorder="1" applyAlignment="1">
      <alignment horizontal="center"/>
    </xf>
    <xf numFmtId="49" fontId="21" fillId="8" borderId="8" xfId="0" quotePrefix="1" applyNumberFormat="1" applyFont="1" applyFill="1" applyBorder="1" applyAlignment="1">
      <alignment horizontal="center"/>
    </xf>
    <xf numFmtId="166" fontId="21" fillId="0" borderId="8" xfId="1" quotePrefix="1" applyNumberFormat="1" applyFont="1" applyBorder="1"/>
    <xf numFmtId="0" fontId="21" fillId="0" borderId="8" xfId="0" quotePrefix="1" applyFont="1" applyBorder="1" applyAlignment="1">
      <alignment horizontal="center"/>
    </xf>
    <xf numFmtId="0" fontId="21" fillId="8" borderId="8" xfId="0" quotePrefix="1" applyFont="1" applyFill="1" applyBorder="1" applyAlignment="1">
      <alignment horizontal="center"/>
    </xf>
    <xf numFmtId="166" fontId="21" fillId="0" borderId="8" xfId="4" applyNumberFormat="1" applyFont="1" applyBorder="1" applyAlignment="1">
      <alignment horizontal="left"/>
    </xf>
    <xf numFmtId="49" fontId="21" fillId="6" borderId="8" xfId="0" applyNumberFormat="1" applyFont="1" applyFill="1" applyBorder="1" applyAlignment="1">
      <alignment horizontal="left"/>
    </xf>
    <xf numFmtId="14" fontId="21" fillId="0" borderId="8" xfId="0" applyNumberFormat="1" applyFont="1" applyBorder="1" applyAlignment="1">
      <alignment horizontal="center"/>
    </xf>
    <xf numFmtId="14" fontId="21" fillId="0" borderId="8" xfId="0" quotePrefix="1" applyNumberFormat="1" applyFont="1" applyBorder="1" applyAlignment="1">
      <alignment horizontal="center"/>
    </xf>
    <xf numFmtId="49" fontId="28" fillId="0" borderId="1" xfId="3" applyNumberFormat="1" applyFont="1" applyBorder="1" applyAlignment="1">
      <alignment horizontal="left" indent="1"/>
    </xf>
    <xf numFmtId="49" fontId="28" fillId="0" borderId="8" xfId="3" applyNumberFormat="1" applyFont="1" applyFill="1" applyBorder="1" applyAlignment="1">
      <alignment horizontal="left" indent="1"/>
    </xf>
    <xf numFmtId="14" fontId="21" fillId="0" borderId="6" xfId="2" applyNumberFormat="1" applyFont="1" applyBorder="1" applyAlignment="1">
      <alignment horizontal="center"/>
    </xf>
    <xf numFmtId="14" fontId="21" fillId="0" borderId="6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left"/>
    </xf>
    <xf numFmtId="49" fontId="21" fillId="0" borderId="6" xfId="0" applyNumberFormat="1" applyFont="1" applyBorder="1" applyAlignment="1">
      <alignment horizontal="center"/>
    </xf>
    <xf numFmtId="49" fontId="21" fillId="8" borderId="6" xfId="0" applyNumberFormat="1" applyFont="1" applyFill="1" applyBorder="1" applyAlignment="1">
      <alignment horizontal="center"/>
    </xf>
    <xf numFmtId="49" fontId="28" fillId="0" borderId="6" xfId="0" applyNumberFormat="1" applyFont="1" applyBorder="1" applyAlignment="1">
      <alignment horizontal="center"/>
    </xf>
    <xf numFmtId="3" fontId="21" fillId="0" borderId="6" xfId="1" applyNumberFormat="1" applyFont="1" applyBorder="1" applyAlignment="1">
      <alignment horizontal="right"/>
    </xf>
    <xf numFmtId="0" fontId="21" fillId="5" borderId="2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0" fontId="24" fillId="5" borderId="4" xfId="0" applyFont="1" applyFill="1" applyBorder="1" applyAlignment="1"/>
    <xf numFmtId="49" fontId="24" fillId="5" borderId="4" xfId="0" applyNumberFormat="1" applyFont="1" applyFill="1" applyBorder="1" applyAlignment="1"/>
    <xf numFmtId="164" fontId="24" fillId="5" borderId="4" xfId="2" applyFont="1" applyFill="1" applyBorder="1"/>
    <xf numFmtId="164" fontId="24" fillId="0" borderId="0" xfId="2" applyFont="1" applyFill="1" applyBorder="1"/>
    <xf numFmtId="14" fontId="21" fillId="5" borderId="1" xfId="2" applyNumberFormat="1" applyFont="1" applyFill="1" applyBorder="1" applyAlignment="1">
      <alignment horizontal="center"/>
    </xf>
    <xf numFmtId="164" fontId="21" fillId="5" borderId="1" xfId="2" applyFont="1" applyFill="1" applyBorder="1" applyAlignment="1">
      <alignment horizontal="center"/>
    </xf>
    <xf numFmtId="164" fontId="24" fillId="5" borderId="1" xfId="2" applyFont="1" applyFill="1" applyBorder="1" applyAlignment="1">
      <alignment horizontal="center"/>
    </xf>
    <xf numFmtId="164" fontId="21" fillId="5" borderId="1" xfId="2" applyFont="1" applyFill="1" applyBorder="1"/>
    <xf numFmtId="164" fontId="21" fillId="5" borderId="2" xfId="2" applyFont="1" applyFill="1" applyBorder="1"/>
    <xf numFmtId="164" fontId="24" fillId="5" borderId="1" xfId="2" applyFont="1" applyFill="1" applyBorder="1"/>
    <xf numFmtId="0" fontId="24" fillId="0" borderId="0" xfId="0" applyFont="1" applyBorder="1" applyAlignment="1">
      <alignment horizontal="center"/>
    </xf>
    <xf numFmtId="14" fontId="21" fillId="0" borderId="0" xfId="0" applyNumberFormat="1" applyFont="1" applyBorder="1" applyAlignment="1">
      <alignment horizontal="center"/>
    </xf>
    <xf numFmtId="164" fontId="21" fillId="0" borderId="0" xfId="2" applyFont="1" applyBorder="1"/>
    <xf numFmtId="168" fontId="21" fillId="0" borderId="0" xfId="2" applyNumberFormat="1" applyFont="1" applyFill="1" applyBorder="1"/>
    <xf numFmtId="14" fontId="21" fillId="4" borderId="2" xfId="2" applyNumberFormat="1" applyFont="1" applyFill="1" applyBorder="1" applyAlignment="1">
      <alignment horizontal="center"/>
    </xf>
    <xf numFmtId="164" fontId="21" fillId="4" borderId="2" xfId="2" applyFont="1" applyFill="1" applyBorder="1" applyAlignment="1">
      <alignment horizontal="center"/>
    </xf>
    <xf numFmtId="164" fontId="24" fillId="4" borderId="2" xfId="2" applyFont="1" applyFill="1" applyBorder="1" applyAlignment="1">
      <alignment horizontal="center"/>
    </xf>
    <xf numFmtId="166" fontId="24" fillId="4" borderId="2" xfId="1" quotePrefix="1" applyNumberFormat="1" applyFont="1" applyFill="1" applyBorder="1" applyAlignment="1">
      <alignment horizontal="left"/>
    </xf>
    <xf numFmtId="164" fontId="21" fillId="0" borderId="0" xfId="0" applyNumberFormat="1" applyFont="1"/>
    <xf numFmtId="164" fontId="21" fillId="0" borderId="0" xfId="0" applyNumberFormat="1" applyFont="1" applyFill="1"/>
    <xf numFmtId="0" fontId="26" fillId="0" borderId="0" xfId="0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164" fontId="21" fillId="0" borderId="2" xfId="2" applyFont="1" applyBorder="1" applyAlignment="1">
      <alignment horizontal="center"/>
    </xf>
    <xf numFmtId="164" fontId="21" fillId="0" borderId="2" xfId="2" applyFont="1" applyBorder="1"/>
    <xf numFmtId="0" fontId="26" fillId="0" borderId="2" xfId="0" applyFont="1" applyFill="1" applyBorder="1" applyAlignment="1">
      <alignment horizontal="center"/>
    </xf>
    <xf numFmtId="164" fontId="21" fillId="0" borderId="2" xfId="0" applyNumberFormat="1" applyFont="1" applyBorder="1"/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/>
    <xf numFmtId="0" fontId="26" fillId="0" borderId="0" xfId="0" applyFont="1" applyFill="1" applyBorder="1" applyAlignment="1"/>
    <xf numFmtId="164" fontId="21" fillId="0" borderId="0" xfId="2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64" fontId="21" fillId="0" borderId="0" xfId="2" applyFont="1" applyBorder="1" applyAlignment="1">
      <alignment horizontal="right"/>
    </xf>
    <xf numFmtId="0" fontId="21" fillId="0" borderId="0" xfId="0" applyFont="1" applyFill="1"/>
    <xf numFmtId="164" fontId="21" fillId="0" borderId="0" xfId="2" applyFont="1"/>
    <xf numFmtId="0" fontId="24" fillId="0" borderId="0" xfId="0" applyFont="1" applyFill="1" applyBorder="1" applyAlignment="1">
      <alignment horizontal="center"/>
    </xf>
    <xf numFmtId="164" fontId="21" fillId="0" borderId="0" xfId="2" applyFont="1" applyFill="1" applyBorder="1" applyAlignment="1">
      <alignment horizontal="center"/>
    </xf>
    <xf numFmtId="0" fontId="21" fillId="0" borderId="0" xfId="0" applyFont="1" applyFill="1" applyBorder="1"/>
    <xf numFmtId="164" fontId="24" fillId="0" borderId="0" xfId="2" applyFont="1" applyBorder="1" applyAlignment="1">
      <alignment horizontal="center"/>
    </xf>
    <xf numFmtId="164" fontId="24" fillId="0" borderId="0" xfId="2" applyFont="1" applyBorder="1"/>
    <xf numFmtId="0" fontId="24" fillId="0" borderId="0" xfId="0" applyFont="1" applyBorder="1"/>
    <xf numFmtId="166" fontId="21" fillId="0" borderId="0" xfId="1" applyNumberFormat="1" applyFont="1" applyBorder="1"/>
    <xf numFmtId="3" fontId="21" fillId="0" borderId="0" xfId="0" applyNumberFormat="1" applyFont="1" applyAlignment="1"/>
    <xf numFmtId="0" fontId="30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vertical="center"/>
    </xf>
    <xf numFmtId="0" fontId="32" fillId="0" borderId="0" xfId="0" applyFont="1"/>
    <xf numFmtId="49" fontId="24" fillId="0" borderId="5" xfId="3" applyNumberFormat="1" applyFont="1" applyBorder="1" applyAlignment="1">
      <alignment horizontal="left" indent="1"/>
    </xf>
    <xf numFmtId="49" fontId="24" fillId="0" borderId="5" xfId="3" applyNumberFormat="1" applyFont="1" applyBorder="1" applyAlignment="1">
      <alignment horizontal="left"/>
    </xf>
    <xf numFmtId="166" fontId="24" fillId="0" borderId="1" xfId="1" applyNumberFormat="1" applyFont="1" applyBorder="1" applyAlignment="1">
      <alignment horizontal="right"/>
    </xf>
    <xf numFmtId="0" fontId="32" fillId="0" borderId="0" xfId="0" applyFont="1" applyBorder="1"/>
    <xf numFmtId="166" fontId="32" fillId="0" borderId="0" xfId="1" applyNumberFormat="1" applyFont="1" applyBorder="1"/>
    <xf numFmtId="49" fontId="28" fillId="0" borderId="1" xfId="3" applyNumberFormat="1" applyFont="1" applyFill="1" applyBorder="1" applyAlignment="1">
      <alignment horizontal="left"/>
    </xf>
    <xf numFmtId="166" fontId="28" fillId="0" borderId="1" xfId="1" applyNumberFormat="1" applyFont="1" applyBorder="1" applyAlignment="1">
      <alignment horizontal="right"/>
    </xf>
    <xf numFmtId="166" fontId="28" fillId="0" borderId="1" xfId="1" quotePrefix="1" applyNumberFormat="1" applyFont="1" applyFill="1" applyBorder="1" applyAlignment="1">
      <alignment horizontal="right"/>
    </xf>
    <xf numFmtId="49" fontId="19" fillId="0" borderId="1" xfId="3" applyNumberFormat="1" applyFont="1" applyBorder="1" applyAlignment="1">
      <alignment horizontal="left" indent="1"/>
    </xf>
    <xf numFmtId="49" fontId="19" fillId="0" borderId="1" xfId="3" applyNumberFormat="1" applyFont="1" applyBorder="1" applyAlignment="1">
      <alignment horizontal="left"/>
    </xf>
    <xf numFmtId="166" fontId="19" fillId="0" borderId="1" xfId="1" applyNumberFormat="1" applyFont="1" applyBorder="1" applyAlignment="1">
      <alignment horizontal="right"/>
    </xf>
    <xf numFmtId="49" fontId="18" fillId="0" borderId="1" xfId="3" applyNumberFormat="1" applyFont="1" applyBorder="1" applyAlignment="1">
      <alignment horizontal="left" indent="1"/>
    </xf>
    <xf numFmtId="49" fontId="18" fillId="0" borderId="1" xfId="3" applyNumberFormat="1" applyFont="1" applyBorder="1" applyAlignment="1">
      <alignment horizontal="left"/>
    </xf>
    <xf numFmtId="166" fontId="18" fillId="0" borderId="1" xfId="1" applyNumberFormat="1" applyFont="1" applyBorder="1" applyAlignment="1">
      <alignment horizontal="right"/>
    </xf>
    <xf numFmtId="166" fontId="19" fillId="0" borderId="1" xfId="1" quotePrefix="1" applyNumberFormat="1" applyFont="1" applyFill="1" applyBorder="1" applyAlignment="1">
      <alignment horizontal="right"/>
    </xf>
    <xf numFmtId="166" fontId="18" fillId="0" borderId="1" xfId="1" quotePrefix="1" applyNumberFormat="1" applyFont="1" applyFill="1" applyBorder="1" applyAlignment="1">
      <alignment horizontal="right"/>
    </xf>
    <xf numFmtId="49" fontId="24" fillId="0" borderId="1" xfId="3" applyNumberFormat="1" applyFont="1" applyBorder="1" applyAlignment="1">
      <alignment horizontal="left" indent="1"/>
    </xf>
    <xf numFmtId="49" fontId="24" fillId="0" borderId="1" xfId="3" applyNumberFormat="1" applyFont="1" applyBorder="1" applyAlignment="1">
      <alignment horizontal="left"/>
    </xf>
    <xf numFmtId="49" fontId="28" fillId="0" borderId="1" xfId="3" applyNumberFormat="1" applyFont="1" applyBorder="1" applyAlignment="1">
      <alignment horizontal="left"/>
    </xf>
    <xf numFmtId="49" fontId="28" fillId="0" borderId="1" xfId="3" applyNumberFormat="1" applyFont="1" applyBorder="1" applyAlignment="1">
      <alignment horizontal="left" indent="2"/>
    </xf>
    <xf numFmtId="49" fontId="19" fillId="0" borderId="1" xfId="3" applyNumberFormat="1" applyFont="1" applyFill="1" applyBorder="1" applyAlignment="1">
      <alignment horizontal="left" indent="1"/>
    </xf>
    <xf numFmtId="166" fontId="24" fillId="0" borderId="1" xfId="1" quotePrefix="1" applyNumberFormat="1" applyFont="1" applyFill="1" applyBorder="1" applyAlignment="1">
      <alignment horizontal="right"/>
    </xf>
    <xf numFmtId="49" fontId="18" fillId="0" borderId="1" xfId="3" applyNumberFormat="1" applyFont="1" applyFill="1" applyBorder="1" applyAlignment="1">
      <alignment horizontal="left" indent="1"/>
    </xf>
    <xf numFmtId="166" fontId="21" fillId="0" borderId="1" xfId="1" quotePrefix="1" applyNumberFormat="1" applyFont="1" applyFill="1" applyBorder="1" applyAlignment="1">
      <alignment horizontal="right"/>
    </xf>
    <xf numFmtId="49" fontId="19" fillId="0" borderId="8" xfId="3" applyNumberFormat="1" applyFont="1" applyBorder="1" applyAlignment="1">
      <alignment horizontal="left" indent="1"/>
    </xf>
    <xf numFmtId="49" fontId="24" fillId="0" borderId="2" xfId="0" applyNumberFormat="1" applyFont="1" applyFill="1" applyBorder="1" applyAlignment="1">
      <alignment horizontal="left"/>
    </xf>
    <xf numFmtId="0" fontId="21" fillId="0" borderId="2" xfId="0" applyFont="1" applyFill="1" applyBorder="1" applyAlignment="1">
      <alignment horizontal="left" indent="1"/>
    </xf>
    <xf numFmtId="3" fontId="24" fillId="0" borderId="2" xfId="1" applyNumberFormat="1" applyFont="1" applyFill="1" applyBorder="1" applyAlignment="1">
      <alignment horizontal="right"/>
    </xf>
    <xf numFmtId="49" fontId="24" fillId="0" borderId="0" xfId="0" applyNumberFormat="1" applyFont="1" applyFill="1" applyBorder="1" applyAlignment="1">
      <alignment horizontal="left"/>
    </xf>
    <xf numFmtId="0" fontId="21" fillId="0" borderId="0" xfId="0" applyFont="1" applyFill="1" applyBorder="1" applyAlignment="1">
      <alignment horizontal="left" indent="1"/>
    </xf>
    <xf numFmtId="3" fontId="24" fillId="0" borderId="0" xfId="1" applyNumberFormat="1" applyFont="1" applyFill="1" applyBorder="1" applyAlignment="1">
      <alignment horizontal="right"/>
    </xf>
    <xf numFmtId="166" fontId="24" fillId="0" borderId="0" xfId="1" applyNumberFormat="1" applyFont="1" applyFill="1" applyBorder="1" applyAlignment="1">
      <alignment horizontal="right"/>
    </xf>
    <xf numFmtId="0" fontId="28" fillId="0" borderId="0" xfId="0" applyFont="1" applyFill="1"/>
    <xf numFmtId="3" fontId="29" fillId="0" borderId="0" xfId="1" applyNumberFormat="1" applyFont="1" applyBorder="1" applyAlignment="1">
      <alignment horizontal="right"/>
    </xf>
    <xf numFmtId="167" fontId="21" fillId="0" borderId="0" xfId="0" applyNumberFormat="1" applyFont="1" applyBorder="1" applyAlignment="1">
      <alignment horizontal="center"/>
    </xf>
    <xf numFmtId="166" fontId="21" fillId="0" borderId="0" xfId="1" applyNumberFormat="1" applyFont="1" applyAlignment="1"/>
    <xf numFmtId="167" fontId="21" fillId="0" borderId="0" xfId="2" applyNumberFormat="1" applyFont="1" applyBorder="1" applyAlignment="1">
      <alignment horizontal="center"/>
    </xf>
    <xf numFmtId="3" fontId="21" fillId="0" borderId="0" xfId="0" applyNumberFormat="1" applyFont="1"/>
    <xf numFmtId="167" fontId="24" fillId="0" borderId="0" xfId="2" applyNumberFormat="1" applyFont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14" fontId="21" fillId="0" borderId="1" xfId="0" quotePrefix="1" applyNumberFormat="1" applyFont="1" applyBorder="1" applyAlignment="1">
      <alignment horizontal="center"/>
    </xf>
    <xf numFmtId="14" fontId="21" fillId="0" borderId="8" xfId="6" applyNumberFormat="1" applyFont="1" applyBorder="1" applyAlignment="1">
      <alignment horizontal="center"/>
    </xf>
    <xf numFmtId="14" fontId="21" fillId="0" borderId="8" xfId="0" quotePrefix="1" applyNumberFormat="1" applyFont="1" applyBorder="1" applyAlignment="1">
      <alignment horizontal="center"/>
    </xf>
    <xf numFmtId="166" fontId="29" fillId="0" borderId="1" xfId="1" quotePrefix="1" applyNumberFormat="1" applyFont="1" applyFill="1" applyBorder="1" applyAlignment="1">
      <alignment horizontal="right"/>
    </xf>
    <xf numFmtId="0" fontId="33" fillId="0" borderId="0" xfId="0" applyFont="1"/>
    <xf numFmtId="49" fontId="28" fillId="0" borderId="1" xfId="0" applyNumberFormat="1" applyFont="1" applyFill="1" applyBorder="1" applyAlignment="1">
      <alignment horizontal="left"/>
    </xf>
    <xf numFmtId="49" fontId="28" fillId="0" borderId="1" xfId="0" applyNumberFormat="1" applyFont="1" applyBorder="1" applyAlignment="1">
      <alignment horizontal="left"/>
    </xf>
    <xf numFmtId="49" fontId="19" fillId="0" borderId="1" xfId="3" applyNumberFormat="1" applyFont="1" applyFill="1" applyBorder="1" applyAlignment="1">
      <alignment horizontal="left"/>
    </xf>
    <xf numFmtId="49" fontId="28" fillId="0" borderId="1" xfId="1" applyNumberFormat="1" applyFont="1" applyBorder="1" applyAlignment="1">
      <alignment horizontal="left"/>
    </xf>
    <xf numFmtId="49" fontId="28" fillId="0" borderId="8" xfId="0" applyNumberFormat="1" applyFont="1" applyBorder="1" applyAlignment="1">
      <alignment horizontal="left"/>
    </xf>
    <xf numFmtId="166" fontId="21" fillId="0" borderId="0" xfId="1" applyNumberFormat="1" applyFont="1"/>
    <xf numFmtId="0" fontId="33" fillId="0" borderId="0" xfId="0" applyFont="1" applyAlignment="1">
      <alignment horizontal="left"/>
    </xf>
    <xf numFmtId="0" fontId="21" fillId="0" borderId="0" xfId="0" applyFont="1" applyAlignment="1">
      <alignment vertical="top" wrapText="1"/>
    </xf>
    <xf numFmtId="0" fontId="26" fillId="0" borderId="0" xfId="0" applyFont="1" applyAlignment="1">
      <alignment horizontal="centerContinuous" vertical="top" wrapText="1"/>
    </xf>
    <xf numFmtId="166" fontId="21" fillId="0" borderId="0" xfId="1" applyNumberFormat="1" applyFont="1" applyAlignment="1">
      <alignment horizontal="centerContinuous"/>
    </xf>
    <xf numFmtId="0" fontId="34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0" fontId="25" fillId="0" borderId="0" xfId="0" applyFont="1" applyAlignment="1">
      <alignment horizontal="center"/>
    </xf>
    <xf numFmtId="166" fontId="25" fillId="0" borderId="0" xfId="1" applyNumberFormat="1" applyFont="1" applyAlignment="1">
      <alignment horizontal="right"/>
    </xf>
    <xf numFmtId="0" fontId="24" fillId="0" borderId="2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center" wrapText="1"/>
    </xf>
    <xf numFmtId="166" fontId="24" fillId="0" borderId="2" xfId="1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66" fontId="21" fillId="0" borderId="2" xfId="1" quotePrefix="1" applyNumberFormat="1" applyFont="1" applyBorder="1" applyAlignment="1">
      <alignment horizontal="center" vertical="top" wrapText="1"/>
    </xf>
    <xf numFmtId="0" fontId="36" fillId="0" borderId="7" xfId="0" applyFont="1" applyBorder="1" applyAlignment="1">
      <alignment horizontal="justify" vertical="top" wrapText="1"/>
    </xf>
    <xf numFmtId="0" fontId="36" fillId="0" borderId="7" xfId="0" applyFont="1" applyBorder="1" applyAlignment="1">
      <alignment horizontal="center" vertical="top" wrapText="1"/>
    </xf>
    <xf numFmtId="0" fontId="24" fillId="0" borderId="7" xfId="0" applyFont="1" applyBorder="1" applyAlignment="1">
      <alignment vertical="top" wrapText="1"/>
    </xf>
    <xf numFmtId="164" fontId="21" fillId="0" borderId="7" xfId="2" applyFont="1" applyBorder="1" applyAlignment="1">
      <alignment horizontal="right" vertical="top" wrapText="1" indent="1"/>
    </xf>
    <xf numFmtId="164" fontId="21" fillId="0" borderId="7" xfId="2" applyFont="1" applyBorder="1" applyAlignment="1">
      <alignment vertical="top" wrapText="1"/>
    </xf>
    <xf numFmtId="0" fontId="24" fillId="0" borderId="9" xfId="0" applyFont="1" applyBorder="1" applyAlignment="1">
      <alignment horizontal="justify" vertical="top" wrapText="1"/>
    </xf>
    <xf numFmtId="0" fontId="24" fillId="0" borderId="9" xfId="0" applyFont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164" fontId="24" fillId="0" borderId="1" xfId="2" applyFont="1" applyBorder="1" applyAlignment="1">
      <alignment horizontal="right" vertical="top" wrapText="1" indent="1"/>
    </xf>
    <xf numFmtId="0" fontId="24" fillId="0" borderId="1" xfId="0" applyFont="1" applyBorder="1" applyAlignment="1">
      <alignment horizontal="center" vertical="top" wrapText="1"/>
    </xf>
    <xf numFmtId="164" fontId="21" fillId="0" borderId="1" xfId="2" applyFont="1" applyBorder="1" applyAlignment="1">
      <alignment horizontal="right" vertical="top" wrapText="1" indent="1"/>
    </xf>
    <xf numFmtId="0" fontId="21" fillId="0" borderId="9" xfId="0" applyFont="1" applyBorder="1" applyAlignment="1">
      <alignment horizontal="justify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164" fontId="21" fillId="0" borderId="1" xfId="2" applyFont="1" applyBorder="1" applyAlignment="1">
      <alignment horizontal="center" vertical="top" wrapText="1"/>
    </xf>
    <xf numFmtId="164" fontId="31" fillId="0" borderId="1" xfId="2" applyFont="1" applyBorder="1" applyAlignment="1">
      <alignment horizontal="center" vertical="top" wrapText="1"/>
    </xf>
    <xf numFmtId="0" fontId="24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164" fontId="21" fillId="0" borderId="6" xfId="2" applyFont="1" applyBorder="1" applyAlignment="1">
      <alignment horizontal="right" vertical="top" wrapText="1" indent="1"/>
    </xf>
    <xf numFmtId="164" fontId="21" fillId="0" borderId="6" xfId="2" applyFont="1" applyBorder="1" applyAlignment="1">
      <alignment horizontal="center" vertical="top" wrapText="1"/>
    </xf>
    <xf numFmtId="0" fontId="36" fillId="0" borderId="9" xfId="0" applyFont="1" applyBorder="1" applyAlignment="1">
      <alignment horizontal="justify" vertical="top" wrapText="1"/>
    </xf>
    <xf numFmtId="0" fontId="36" fillId="0" borderId="9" xfId="0" applyFont="1" applyBorder="1" applyAlignment="1">
      <alignment horizontal="center" vertical="top" wrapText="1"/>
    </xf>
    <xf numFmtId="0" fontId="24" fillId="0" borderId="9" xfId="0" applyFont="1" applyBorder="1" applyAlignment="1">
      <alignment vertical="top" wrapText="1"/>
    </xf>
    <xf numFmtId="164" fontId="21" fillId="0" borderId="9" xfId="2" applyFont="1" applyBorder="1" applyAlignment="1">
      <alignment horizontal="right" vertical="top" wrapText="1" indent="1"/>
    </xf>
    <xf numFmtId="164" fontId="21" fillId="0" borderId="9" xfId="2" applyFont="1" applyBorder="1" applyAlignment="1">
      <alignment vertical="top" wrapText="1"/>
    </xf>
    <xf numFmtId="164" fontId="24" fillId="0" borderId="7" xfId="2" applyFont="1" applyBorder="1" applyAlignment="1">
      <alignment horizontal="right" vertical="top" wrapText="1" indent="1"/>
    </xf>
    <xf numFmtId="164" fontId="24" fillId="0" borderId="1" xfId="2" applyFont="1" applyBorder="1" applyAlignment="1">
      <alignment horizontal="center" vertical="top" wrapText="1"/>
    </xf>
    <xf numFmtId="0" fontId="21" fillId="0" borderId="9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4" xfId="0" applyFont="1" applyBorder="1" applyAlignment="1">
      <alignment vertical="top" wrapText="1"/>
    </xf>
    <xf numFmtId="164" fontId="24" fillId="0" borderId="4" xfId="2" applyFont="1" applyBorder="1" applyAlignment="1">
      <alignment horizontal="right" vertical="top" wrapText="1" indent="1"/>
    </xf>
    <xf numFmtId="0" fontId="24" fillId="0" borderId="0" xfId="0" applyFont="1" applyBorder="1" applyAlignment="1">
      <alignment horizontal="center" vertical="top" wrapText="1"/>
    </xf>
    <xf numFmtId="0" fontId="24" fillId="0" borderId="0" xfId="0" applyFont="1" applyBorder="1" applyAlignment="1">
      <alignment vertical="top" wrapText="1"/>
    </xf>
    <xf numFmtId="164" fontId="24" fillId="0" borderId="0" xfId="2" applyFont="1" applyBorder="1" applyAlignment="1">
      <alignment horizontal="right" vertical="top" wrapText="1" indent="1"/>
    </xf>
    <xf numFmtId="164" fontId="21" fillId="0" borderId="0" xfId="2" applyFont="1" applyBorder="1" applyAlignment="1">
      <alignment vertical="top" wrapText="1"/>
    </xf>
    <xf numFmtId="0" fontId="24" fillId="0" borderId="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vertical="top" wrapText="1"/>
    </xf>
    <xf numFmtId="164" fontId="24" fillId="0" borderId="0" xfId="2" applyFont="1" applyFill="1" applyBorder="1" applyAlignment="1">
      <alignment horizontal="right" vertical="top" wrapText="1" indent="1"/>
    </xf>
    <xf numFmtId="164" fontId="21" fillId="0" borderId="0" xfId="2" applyFont="1" applyFill="1" applyBorder="1" applyAlignment="1">
      <alignment vertical="top" wrapText="1"/>
    </xf>
    <xf numFmtId="0" fontId="24" fillId="0" borderId="0" xfId="0" applyFont="1" applyBorder="1" applyAlignment="1">
      <alignment horizontal="justify" vertical="top" wrapText="1"/>
    </xf>
    <xf numFmtId="0" fontId="21" fillId="0" borderId="0" xfId="0" applyFont="1" applyBorder="1" applyAlignment="1">
      <alignment horizontal="center" vertical="top" wrapText="1"/>
    </xf>
    <xf numFmtId="164" fontId="21" fillId="0" borderId="0" xfId="2" applyFont="1" applyBorder="1" applyAlignment="1">
      <alignment horizontal="right" vertical="top" wrapText="1" indent="1"/>
    </xf>
    <xf numFmtId="164" fontId="21" fillId="0" borderId="0" xfId="2" applyFont="1" applyBorder="1" applyAlignment="1">
      <alignment horizontal="center" vertical="top" wrapText="1"/>
    </xf>
    <xf numFmtId="164" fontId="24" fillId="0" borderId="2" xfId="2" applyFont="1" applyBorder="1" applyAlignment="1">
      <alignment horizontal="center" vertical="top" wrapText="1"/>
    </xf>
    <xf numFmtId="164" fontId="24" fillId="0" borderId="7" xfId="2" applyFont="1" applyBorder="1" applyAlignment="1">
      <alignment vertical="top" wrapText="1"/>
    </xf>
    <xf numFmtId="164" fontId="21" fillId="0" borderId="12" xfId="2" applyFont="1" applyBorder="1" applyAlignment="1">
      <alignment horizontal="center" vertical="top" wrapText="1"/>
    </xf>
    <xf numFmtId="164" fontId="21" fillId="0" borderId="9" xfId="2" applyFont="1" applyBorder="1"/>
    <xf numFmtId="164" fontId="21" fillId="0" borderId="11" xfId="2" applyFont="1" applyBorder="1"/>
    <xf numFmtId="0" fontId="24" fillId="0" borderId="3" xfId="0" applyFont="1" applyBorder="1" applyAlignment="1">
      <alignment horizontal="justify" vertical="top" wrapText="1"/>
    </xf>
    <xf numFmtId="0" fontId="24" fillId="0" borderId="3" xfId="0" applyFont="1" applyBorder="1" applyAlignment="1">
      <alignment horizontal="center" vertical="top" wrapText="1"/>
    </xf>
    <xf numFmtId="0" fontId="24" fillId="0" borderId="5" xfId="0" applyFont="1" applyBorder="1" applyAlignment="1">
      <alignment vertical="top" wrapText="1"/>
    </xf>
    <xf numFmtId="164" fontId="24" fillId="0" borderId="5" xfId="2" applyFont="1" applyBorder="1" applyAlignment="1">
      <alignment horizontal="right" vertical="top" wrapText="1" indent="1"/>
    </xf>
    <xf numFmtId="0" fontId="37" fillId="0" borderId="9" xfId="0" applyFont="1" applyBorder="1" applyAlignment="1">
      <alignment horizontal="justify" vertical="top" wrapText="1"/>
    </xf>
    <xf numFmtId="0" fontId="37" fillId="0" borderId="9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8" fillId="0" borderId="0" xfId="0" applyFont="1"/>
    <xf numFmtId="0" fontId="21" fillId="0" borderId="6" xfId="0" applyFont="1" applyBorder="1" applyAlignment="1">
      <alignment horizontal="justify" vertical="top" wrapText="1"/>
    </xf>
    <xf numFmtId="164" fontId="38" fillId="0" borderId="6" xfId="2" applyFont="1" applyBorder="1" applyAlignment="1">
      <alignment horizontal="center" vertical="top" wrapText="1"/>
    </xf>
    <xf numFmtId="164" fontId="24" fillId="0" borderId="4" xfId="2" applyFont="1" applyBorder="1" applyAlignment="1">
      <alignment vertical="top" wrapText="1"/>
    </xf>
    <xf numFmtId="0" fontId="24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4" fillId="0" borderId="0" xfId="0" applyFont="1" applyAlignment="1">
      <alignment horizontal="justify" vertical="top" wrapText="1"/>
    </xf>
    <xf numFmtId="0" fontId="26" fillId="0" borderId="0" xfId="0" applyFont="1" applyAlignment="1">
      <alignment horizontal="justify"/>
    </xf>
    <xf numFmtId="0" fontId="24" fillId="0" borderId="0" xfId="0" applyFont="1"/>
    <xf numFmtId="0" fontId="39" fillId="0" borderId="0" xfId="0" applyFont="1" applyAlignment="1">
      <alignment vertical="top" wrapText="1"/>
    </xf>
    <xf numFmtId="0" fontId="40" fillId="0" borderId="0" xfId="0" applyFont="1" applyAlignment="1">
      <alignment horizontal="centerContinuous" vertical="top" wrapText="1"/>
    </xf>
    <xf numFmtId="0" fontId="39" fillId="0" borderId="0" xfId="0" applyFont="1" applyAlignment="1">
      <alignment horizontal="centerContinuous" vertical="top" wrapText="1"/>
    </xf>
    <xf numFmtId="0" fontId="33" fillId="0" borderId="0" xfId="0" applyFont="1" applyAlignment="1">
      <alignment vertical="top" wrapText="1"/>
    </xf>
    <xf numFmtId="0" fontId="41" fillId="0" borderId="0" xfId="0" applyFont="1" applyAlignment="1">
      <alignment horizontal="centerContinuous"/>
    </xf>
    <xf numFmtId="0" fontId="42" fillId="0" borderId="0" xfId="0" applyFont="1" applyAlignment="1">
      <alignment horizontal="centerContinuous" vertical="top" wrapText="1"/>
    </xf>
    <xf numFmtId="0" fontId="42" fillId="0" borderId="0" xfId="0" applyFont="1" applyAlignment="1"/>
    <xf numFmtId="0" fontId="34" fillId="0" borderId="0" xfId="0" applyFont="1" applyAlignment="1">
      <alignment horizontal="centerContinuous" vertical="center"/>
    </xf>
    <xf numFmtId="0" fontId="43" fillId="0" borderId="0" xfId="0" applyFont="1" applyAlignment="1">
      <alignment horizontal="centerContinuous"/>
    </xf>
    <xf numFmtId="0" fontId="44" fillId="0" borderId="0" xfId="0" applyFont="1" applyAlignment="1">
      <alignment horizontal="right"/>
    </xf>
    <xf numFmtId="0" fontId="39" fillId="0" borderId="3" xfId="0" applyFont="1" applyBorder="1" applyAlignment="1">
      <alignment horizontal="center" vertical="top" wrapText="1"/>
    </xf>
    <xf numFmtId="0" fontId="39" fillId="0" borderId="4" xfId="0" applyFont="1" applyBorder="1" applyAlignment="1">
      <alignment horizontal="center" vertical="top" wrapText="1"/>
    </xf>
    <xf numFmtId="49" fontId="33" fillId="0" borderId="5" xfId="0" applyNumberFormat="1" applyFont="1" applyBorder="1" applyAlignment="1">
      <alignment horizontal="center"/>
    </xf>
    <xf numFmtId="0" fontId="33" fillId="0" borderId="5" xfId="0" applyFont="1" applyBorder="1" applyAlignment="1">
      <alignment horizontal="center" vertical="top"/>
    </xf>
    <xf numFmtId="49" fontId="33" fillId="0" borderId="1" xfId="0" applyNumberFormat="1" applyFont="1" applyBorder="1" applyAlignment="1">
      <alignment horizontal="justify"/>
    </xf>
    <xf numFmtId="0" fontId="33" fillId="0" borderId="1" xfId="0" quotePrefix="1" applyFont="1" applyBorder="1" applyAlignment="1">
      <alignment horizontal="center" vertical="top"/>
    </xf>
    <xf numFmtId="0" fontId="33" fillId="0" borderId="1" xfId="0" applyFont="1" applyBorder="1" applyAlignment="1">
      <alignment horizontal="center" vertical="top"/>
    </xf>
    <xf numFmtId="164" fontId="33" fillId="0" borderId="1" xfId="0" applyNumberFormat="1" applyFont="1" applyBorder="1" applyAlignment="1">
      <alignment horizontal="right"/>
    </xf>
    <xf numFmtId="49" fontId="33" fillId="0" borderId="1" xfId="0" applyNumberFormat="1" applyFont="1" applyBorder="1" applyAlignment="1">
      <alignment horizontal="justify" wrapText="1"/>
    </xf>
    <xf numFmtId="49" fontId="33" fillId="0" borderId="6" xfId="0" applyNumberFormat="1" applyFont="1" applyBorder="1" applyAlignment="1">
      <alignment horizontal="justify"/>
    </xf>
    <xf numFmtId="0" fontId="33" fillId="0" borderId="6" xfId="0" applyFont="1" applyBorder="1" applyAlignment="1">
      <alignment horizontal="center" vertical="top"/>
    </xf>
    <xf numFmtId="3" fontId="33" fillId="0" borderId="6" xfId="0" applyNumberFormat="1" applyFont="1" applyBorder="1" applyAlignment="1">
      <alignment horizontal="right" vertical="top"/>
    </xf>
    <xf numFmtId="0" fontId="24" fillId="0" borderId="0" xfId="0" applyFont="1" applyAlignment="1">
      <alignment horizontal="center" vertical="top"/>
    </xf>
    <xf numFmtId="0" fontId="21" fillId="0" borderId="0" xfId="0" applyFont="1" applyAlignment="1">
      <alignment horizontal="justify" vertical="top" wrapText="1"/>
    </xf>
    <xf numFmtId="0" fontId="24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Continuous" vertical="top"/>
    </xf>
    <xf numFmtId="0" fontId="39" fillId="0" borderId="0" xfId="0" applyFont="1" applyBorder="1" applyAlignment="1">
      <alignment horizontal="centerContinuous"/>
    </xf>
    <xf numFmtId="166" fontId="39" fillId="0" borderId="0" xfId="1" applyNumberFormat="1" applyFont="1" applyAlignment="1">
      <alignment vertical="top" wrapText="1"/>
    </xf>
    <xf numFmtId="0" fontId="39" fillId="0" borderId="0" xfId="0" applyFont="1" applyAlignment="1">
      <alignment horizontal="center" vertical="top" wrapText="1"/>
    </xf>
    <xf numFmtId="0" fontId="45" fillId="0" borderId="0" xfId="0" applyFont="1" applyAlignment="1">
      <alignment horizontal="center" vertical="top"/>
    </xf>
    <xf numFmtId="0" fontId="46" fillId="0" borderId="0" xfId="0" applyFont="1" applyAlignment="1">
      <alignment horizontal="centerContinuous"/>
    </xf>
    <xf numFmtId="0" fontId="47" fillId="0" borderId="0" xfId="0" applyFont="1" applyAlignment="1">
      <alignment horizontal="centerContinuous"/>
    </xf>
    <xf numFmtId="0" fontId="48" fillId="0" borderId="0" xfId="0" applyFont="1"/>
    <xf numFmtId="0" fontId="35" fillId="0" borderId="5" xfId="0" applyFont="1" applyBorder="1" applyAlignment="1">
      <alignment horizontal="center" vertical="top" wrapText="1"/>
    </xf>
    <xf numFmtId="0" fontId="35" fillId="0" borderId="5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justify" vertical="top" wrapText="1"/>
    </xf>
    <xf numFmtId="166" fontId="49" fillId="0" borderId="1" xfId="1" applyNumberFormat="1" applyFont="1" applyBorder="1" applyAlignment="1">
      <alignment horizontal="justify" vertical="top" wrapText="1"/>
    </xf>
    <xf numFmtId="0" fontId="49" fillId="0" borderId="1" xfId="0" applyFont="1" applyBorder="1" applyAlignment="1">
      <alignment horizontal="justify" vertical="top" wrapText="1"/>
    </xf>
    <xf numFmtId="0" fontId="50" fillId="0" borderId="1" xfId="0" applyFont="1" applyBorder="1" applyAlignment="1">
      <alignment horizontal="justify" vertical="top" wrapText="1"/>
    </xf>
    <xf numFmtId="0" fontId="50" fillId="0" borderId="1" xfId="0" applyFont="1" applyBorder="1" applyAlignment="1">
      <alignment horizontal="center" vertical="top" wrapText="1"/>
    </xf>
    <xf numFmtId="166" fontId="35" fillId="0" borderId="1" xfId="1" applyNumberFormat="1" applyFont="1" applyBorder="1" applyAlignment="1">
      <alignment horizontal="justify" vertical="top" wrapText="1"/>
    </xf>
    <xf numFmtId="0" fontId="51" fillId="0" borderId="1" xfId="0" applyFont="1" applyBorder="1" applyAlignment="1">
      <alignment horizontal="justify" vertical="top" wrapText="1"/>
    </xf>
    <xf numFmtId="0" fontId="35" fillId="0" borderId="1" xfId="0" applyFont="1" applyBorder="1" applyAlignment="1">
      <alignment horizontal="center" vertical="top" wrapText="1"/>
    </xf>
    <xf numFmtId="0" fontId="35" fillId="0" borderId="6" xfId="0" applyFont="1" applyBorder="1" applyAlignment="1">
      <alignment horizontal="justify" vertical="top" wrapText="1"/>
    </xf>
    <xf numFmtId="0" fontId="35" fillId="0" borderId="6" xfId="0" applyFont="1" applyBorder="1" applyAlignment="1">
      <alignment horizontal="center" vertical="top" wrapText="1"/>
    </xf>
    <xf numFmtId="0" fontId="49" fillId="0" borderId="6" xfId="0" applyFont="1" applyBorder="1" applyAlignment="1">
      <alignment horizontal="center" vertical="top" wrapText="1"/>
    </xf>
    <xf numFmtId="166" fontId="35" fillId="0" borderId="6" xfId="1" applyNumberFormat="1" applyFont="1" applyBorder="1" applyAlignment="1">
      <alignment horizontal="justify" vertical="top" wrapText="1"/>
    </xf>
    <xf numFmtId="0" fontId="49" fillId="0" borderId="6" xfId="0" applyFont="1" applyBorder="1" applyAlignment="1">
      <alignment horizontal="justify" vertical="top" wrapText="1"/>
    </xf>
    <xf numFmtId="166" fontId="21" fillId="0" borderId="0" xfId="0" applyNumberFormat="1" applyFont="1"/>
    <xf numFmtId="0" fontId="51" fillId="0" borderId="0" xfId="0" applyFont="1" applyAlignment="1">
      <alignment horizontal="right" indent="15"/>
    </xf>
    <xf numFmtId="0" fontId="35" fillId="0" borderId="0" xfId="0" applyFont="1" applyAlignment="1">
      <alignment horizontal="right"/>
    </xf>
    <xf numFmtId="0" fontId="51" fillId="0" borderId="0" xfId="0" applyFont="1" applyAlignment="1">
      <alignment horizontal="centerContinuous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horizontal="centerContinuous" vertical="top" wrapText="1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Continuous" vertical="top" wrapText="1"/>
    </xf>
    <xf numFmtId="0" fontId="52" fillId="0" borderId="0" xfId="0" applyFont="1"/>
    <xf numFmtId="166" fontId="27" fillId="0" borderId="1" xfId="1" applyNumberFormat="1" applyFont="1" applyFill="1" applyBorder="1" applyAlignment="1">
      <alignment horizontal="left"/>
    </xf>
    <xf numFmtId="3" fontId="17" fillId="0" borderId="0" xfId="0" applyNumberFormat="1" applyFont="1" applyBorder="1" applyAlignment="1">
      <alignment horizontal="centerContinuous" vertical="center" wrapText="1"/>
    </xf>
    <xf numFmtId="0" fontId="21" fillId="0" borderId="0" xfId="0" applyFont="1" applyAlignment="1">
      <alignment horizontal="right"/>
    </xf>
    <xf numFmtId="0" fontId="16" fillId="0" borderId="19" xfId="0" quotePrefix="1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0" fontId="39" fillId="0" borderId="0" xfId="0" applyFont="1"/>
    <xf numFmtId="3" fontId="53" fillId="0" borderId="0" xfId="0" applyNumberFormat="1" applyFont="1" applyBorder="1" applyAlignment="1">
      <alignment horizontal="right" vertical="center"/>
    </xf>
    <xf numFmtId="3" fontId="23" fillId="0" borderId="0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/>
    </xf>
    <xf numFmtId="170" fontId="28" fillId="0" borderId="0" xfId="0" applyNumberFormat="1" applyFont="1"/>
    <xf numFmtId="170" fontId="29" fillId="0" borderId="0" xfId="1" applyNumberFormat="1" applyFont="1"/>
    <xf numFmtId="170" fontId="21" fillId="0" borderId="0" xfId="0" applyNumberFormat="1" applyFont="1"/>
    <xf numFmtId="170" fontId="24" fillId="0" borderId="0" xfId="1" applyNumberFormat="1" applyFont="1"/>
    <xf numFmtId="0" fontId="54" fillId="0" borderId="0" xfId="0" applyFont="1" applyAlignment="1">
      <alignment vertical="center" wrapText="1"/>
    </xf>
    <xf numFmtId="0" fontId="54" fillId="0" borderId="0" xfId="0" applyFont="1" applyAlignment="1">
      <alignment horizontal="right" vertical="center" wrapText="1"/>
    </xf>
    <xf numFmtId="0" fontId="55" fillId="0" borderId="0" xfId="0" applyFont="1" applyAlignment="1">
      <alignment horizontal="justify" vertical="center" wrapText="1"/>
    </xf>
    <xf numFmtId="0" fontId="55" fillId="0" borderId="0" xfId="0" applyFont="1" applyAlignment="1">
      <alignment horizontal="right" vertical="center" wrapText="1"/>
    </xf>
    <xf numFmtId="3" fontId="55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21" fillId="0" borderId="0" xfId="0" applyFont="1" applyAlignment="1">
      <alignment wrapText="1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55" fillId="0" borderId="0" xfId="0" applyFont="1" applyAlignment="1">
      <alignment vertical="center" wrapText="1"/>
    </xf>
    <xf numFmtId="49" fontId="21" fillId="0" borderId="1" xfId="3" applyNumberFormat="1" applyFont="1" applyBorder="1" applyAlignment="1">
      <alignment horizontal="left"/>
    </xf>
    <xf numFmtId="49" fontId="21" fillId="0" borderId="1" xfId="3" applyNumberFormat="1" applyFont="1" applyFill="1" applyBorder="1" applyAlignment="1">
      <alignment horizontal="left"/>
    </xf>
    <xf numFmtId="0" fontId="57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indent="2"/>
    </xf>
    <xf numFmtId="166" fontId="27" fillId="0" borderId="0" xfId="1" applyNumberFormat="1" applyFont="1" applyBorder="1"/>
    <xf numFmtId="0" fontId="16" fillId="0" borderId="18" xfId="0" applyFont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164" fontId="24" fillId="3" borderId="2" xfId="2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49" fontId="24" fillId="4" borderId="2" xfId="2" applyNumberFormat="1" applyFont="1" applyFill="1" applyBorder="1" applyAlignment="1">
      <alignment horizontal="center" vertical="center" wrapText="1"/>
    </xf>
    <xf numFmtId="49" fontId="24" fillId="3" borderId="2" xfId="2" applyNumberFormat="1" applyFont="1" applyFill="1" applyBorder="1" applyAlignment="1">
      <alignment horizontal="center" vertical="center" wrapText="1"/>
    </xf>
    <xf numFmtId="49" fontId="24" fillId="4" borderId="2" xfId="0" applyNumberFormat="1" applyFont="1" applyFill="1" applyBorder="1" applyAlignment="1">
      <alignment horizontal="center" vertical="center" wrapText="1"/>
    </xf>
    <xf numFmtId="166" fontId="8" fillId="8" borderId="2" xfId="1" applyNumberFormat="1" applyFont="1" applyFill="1" applyBorder="1" applyAlignment="1">
      <alignment horizontal="center" vertical="center"/>
    </xf>
    <xf numFmtId="166" fontId="7" fillId="8" borderId="5" xfId="1" applyNumberFormat="1" applyFont="1" applyFill="1" applyBorder="1" applyAlignment="1">
      <alignment horizontal="center" vertical="center"/>
    </xf>
    <xf numFmtId="166" fontId="7" fillId="8" borderId="8" xfId="1" applyNumberFormat="1" applyFont="1" applyFill="1" applyBorder="1" applyAlignment="1">
      <alignment horizontal="center" vertical="center"/>
    </xf>
    <xf numFmtId="166" fontId="7" fillId="8" borderId="5" xfId="1" applyNumberFormat="1" applyFont="1" applyFill="1" applyBorder="1" applyAlignment="1">
      <alignment horizontal="center" vertical="center" wrapText="1"/>
    </xf>
    <xf numFmtId="166" fontId="7" fillId="8" borderId="8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 vertical="top" wrapText="1"/>
    </xf>
    <xf numFmtId="0" fontId="39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166" fontId="44" fillId="0" borderId="0" xfId="1" applyNumberFormat="1" applyFont="1" applyAlignment="1">
      <alignment horizontal="center"/>
    </xf>
    <xf numFmtId="166" fontId="33" fillId="0" borderId="0" xfId="1" applyNumberFormat="1" applyFont="1" applyAlignment="1">
      <alignment horizontal="center"/>
    </xf>
    <xf numFmtId="0" fontId="35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 vertical="top" wrapText="1"/>
    </xf>
  </cellXfs>
  <cellStyles count="11">
    <cellStyle name="Comma" xfId="1" builtinId="3"/>
    <cellStyle name="Comma [0]" xfId="2" builtinId="6"/>
    <cellStyle name="Comma [0] 2" xfId="6"/>
    <cellStyle name="Comma [0] 2 2" xfId="10"/>
    <cellStyle name="Comma [0] 3" xfId="8"/>
    <cellStyle name="Comma 2" xfId="4"/>
    <cellStyle name="Comma 2 2" xfId="9"/>
    <cellStyle name="Comma 3" xfId="7"/>
    <cellStyle name="Normal" xfId="0" builtinId="0"/>
    <cellStyle name="Normal_Bang CDPS" xfId="3"/>
    <cellStyle name="Normal_PHIEU KETOAN" xfId="5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3514725</xdr:colOff>
          <xdr:row>5</xdr:row>
          <xdr:rowOff>9525</xdr:rowOff>
        </xdr:from>
        <xdr:to>
          <xdr:col>21</xdr:col>
          <xdr:colOff>1028700</xdr:colOff>
          <xdr:row>6</xdr:row>
          <xdr:rowOff>38100</xdr:rowOff>
        </xdr:to>
        <xdr:sp macro="" textlink="">
          <xdr:nvSpPr>
            <xdr:cNvPr id="1085" name="ComboBox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30" zoomScaleNormal="130" workbookViewId="0">
      <selection activeCell="D4" sqref="D4"/>
    </sheetView>
  </sheetViews>
  <sheetFormatPr defaultColWidth="9" defaultRowHeight="15.75" x14ac:dyDescent="0.25"/>
  <cols>
    <col min="1" max="1" width="9" style="53"/>
    <col min="2" max="2" width="67.625" style="53" customWidth="1"/>
    <col min="3" max="3" width="9.5" style="53" customWidth="1"/>
    <col min="4" max="4" width="13.375" style="53" customWidth="1"/>
    <col min="5" max="5" width="12.625" style="53" customWidth="1"/>
    <col min="6" max="6" width="12.25" style="53" customWidth="1"/>
    <col min="7" max="16384" width="9" style="53"/>
  </cols>
  <sheetData>
    <row r="1" spans="1:6" ht="16.5" customHeight="1" x14ac:dyDescent="0.25">
      <c r="A1" s="402" t="s">
        <v>503</v>
      </c>
    </row>
    <row r="2" spans="1:6" ht="16.5" customHeight="1" x14ac:dyDescent="0.25">
      <c r="D2" s="57"/>
    </row>
    <row r="3" spans="1:6" ht="16.5" customHeight="1" x14ac:dyDescent="0.4">
      <c r="A3" s="54" t="s">
        <v>450</v>
      </c>
      <c r="B3" s="53" t="s">
        <v>502</v>
      </c>
      <c r="C3" s="55" t="s">
        <v>451</v>
      </c>
      <c r="D3" s="55" t="s">
        <v>613</v>
      </c>
      <c r="E3" s="411" t="s">
        <v>498</v>
      </c>
      <c r="F3" s="53" t="s">
        <v>497</v>
      </c>
    </row>
    <row r="4" spans="1:6" ht="16.5" customHeight="1" x14ac:dyDescent="0.25">
      <c r="B4" s="58" t="s">
        <v>452</v>
      </c>
      <c r="D4" s="59">
        <v>18000000</v>
      </c>
    </row>
    <row r="5" spans="1:6" ht="16.5" customHeight="1" x14ac:dyDescent="0.25">
      <c r="B5" s="58"/>
      <c r="D5" s="59"/>
    </row>
    <row r="6" spans="1:6" ht="16.5" customHeight="1" x14ac:dyDescent="0.25">
      <c r="B6" s="56" t="s">
        <v>572</v>
      </c>
      <c r="C6" s="60"/>
      <c r="D6" s="57"/>
      <c r="E6" s="412"/>
      <c r="F6" s="414"/>
    </row>
    <row r="7" spans="1:6" ht="16.5" customHeight="1" x14ac:dyDescent="0.25">
      <c r="B7" s="56" t="s">
        <v>499</v>
      </c>
      <c r="C7" s="60"/>
      <c r="D7" s="57"/>
      <c r="E7" s="412"/>
      <c r="F7" s="414"/>
    </row>
    <row r="8" spans="1:6" ht="16.5" customHeight="1" x14ac:dyDescent="0.25">
      <c r="B8" s="56" t="s">
        <v>453</v>
      </c>
      <c r="C8" s="60"/>
      <c r="D8" s="57"/>
      <c r="E8" s="412"/>
      <c r="F8" s="414"/>
    </row>
    <row r="9" spans="1:6" ht="16.5" customHeight="1" x14ac:dyDescent="0.25">
      <c r="B9" s="56" t="s">
        <v>573</v>
      </c>
      <c r="C9" s="407"/>
      <c r="D9" s="57"/>
      <c r="E9" s="412"/>
      <c r="F9" s="414"/>
    </row>
    <row r="10" spans="1:6" ht="16.5" customHeight="1" x14ac:dyDescent="0.25">
      <c r="B10" s="429" t="s">
        <v>454</v>
      </c>
      <c r="C10" s="59"/>
      <c r="D10" s="59">
        <f>SUM(D6:D9)</f>
        <v>0</v>
      </c>
      <c r="E10" s="412"/>
      <c r="F10" s="414"/>
    </row>
    <row r="11" spans="1:6" ht="16.5" customHeight="1" x14ac:dyDescent="0.25">
      <c r="B11" s="56" t="s">
        <v>567</v>
      </c>
      <c r="C11" s="61"/>
      <c r="D11" s="57"/>
      <c r="E11" s="412"/>
      <c r="F11" s="414"/>
    </row>
    <row r="12" spans="1:6" ht="16.5" customHeight="1" x14ac:dyDescent="0.25">
      <c r="B12" s="429" t="s">
        <v>455</v>
      </c>
      <c r="C12" s="58"/>
      <c r="D12" s="59">
        <f>D10-D11</f>
        <v>0</v>
      </c>
      <c r="E12" s="413">
        <f>SUM(E6:E11)</f>
        <v>0</v>
      </c>
      <c r="F12" s="415">
        <f>SUM(F6:F11)</f>
        <v>0</v>
      </c>
    </row>
    <row r="13" spans="1:6" x14ac:dyDescent="0.25">
      <c r="B13" s="61"/>
      <c r="C13" s="61"/>
    </row>
    <row r="14" spans="1:6" x14ac:dyDescent="0.25">
      <c r="B14" s="61"/>
      <c r="C14" s="6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10"/>
  <sheetViews>
    <sheetView workbookViewId="0">
      <selection activeCell="G8" sqref="G8"/>
    </sheetView>
  </sheetViews>
  <sheetFormatPr defaultRowHeight="16.5" x14ac:dyDescent="0.25"/>
  <cols>
    <col min="3" max="3" width="14.5" customWidth="1"/>
    <col min="4" max="8" width="16.25" customWidth="1"/>
  </cols>
  <sheetData>
    <row r="5" spans="3:8" x14ac:dyDescent="0.25">
      <c r="C5" s="36">
        <v>0.02</v>
      </c>
      <c r="D5" s="36">
        <v>0.22</v>
      </c>
      <c r="E5" s="37" t="s">
        <v>221</v>
      </c>
      <c r="F5" s="37" t="s">
        <v>323</v>
      </c>
      <c r="G5" s="37" t="s">
        <v>322</v>
      </c>
      <c r="H5" s="37" t="s">
        <v>321</v>
      </c>
    </row>
    <row r="6" spans="3:8" x14ac:dyDescent="0.25">
      <c r="C6" s="34">
        <f>E6*0.02</f>
        <v>1100000</v>
      </c>
      <c r="D6" s="34">
        <f>E6*0.22</f>
        <v>12100000</v>
      </c>
      <c r="E6" s="38">
        <v>55000000</v>
      </c>
      <c r="F6" s="33">
        <f>E6*10.5%</f>
        <v>5775000</v>
      </c>
      <c r="G6" s="33">
        <v>25000000</v>
      </c>
      <c r="H6" s="33">
        <f>E6-F6-G6</f>
        <v>24225000</v>
      </c>
    </row>
    <row r="7" spans="3:8" x14ac:dyDescent="0.25">
      <c r="C7" s="34">
        <f t="shared" ref="C7:C8" si="0">E7*0.02</f>
        <v>700000</v>
      </c>
      <c r="D7" s="34">
        <f t="shared" ref="D7:D8" si="1">E7*0.22</f>
        <v>7700000</v>
      </c>
      <c r="E7" s="38">
        <v>35000000</v>
      </c>
      <c r="F7" s="33">
        <f t="shared" ref="F7:F8" si="2">E7*10.5%</f>
        <v>3675000</v>
      </c>
      <c r="G7" s="33">
        <v>15000000</v>
      </c>
      <c r="H7" s="33">
        <f t="shared" ref="H7:H8" si="3">E7-F7-G7</f>
        <v>16325000</v>
      </c>
    </row>
    <row r="8" spans="3:8" x14ac:dyDescent="0.25">
      <c r="C8" s="34">
        <f t="shared" si="0"/>
        <v>500000</v>
      </c>
      <c r="D8" s="34">
        <f t="shared" si="1"/>
        <v>5500000</v>
      </c>
      <c r="E8" s="38">
        <v>25000000</v>
      </c>
      <c r="F8" s="33">
        <f t="shared" si="2"/>
        <v>2625000</v>
      </c>
      <c r="G8" s="33">
        <v>10000000</v>
      </c>
      <c r="H8" s="33">
        <f t="shared" si="3"/>
        <v>12375000</v>
      </c>
    </row>
    <row r="9" spans="3:8" x14ac:dyDescent="0.25">
      <c r="E9" s="39">
        <f>SUM(E6:E8)</f>
        <v>115000000</v>
      </c>
      <c r="F9" s="35">
        <f t="shared" ref="F9:H9" si="4">SUM(F6:F8)</f>
        <v>12075000</v>
      </c>
      <c r="G9" s="35">
        <f t="shared" si="4"/>
        <v>50000000</v>
      </c>
      <c r="H9" s="35">
        <f t="shared" si="4"/>
        <v>52925000</v>
      </c>
    </row>
    <row r="10" spans="3:8" x14ac:dyDescent="0.25">
      <c r="E10" s="33"/>
      <c r="F10" s="33"/>
      <c r="G10" s="33"/>
      <c r="H10" s="3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topLeftCell="A19" zoomScale="145" zoomScaleNormal="145" workbookViewId="0">
      <selection activeCell="D38" sqref="D38"/>
    </sheetView>
  </sheetViews>
  <sheetFormatPr defaultColWidth="9" defaultRowHeight="15.75" x14ac:dyDescent="0.25"/>
  <cols>
    <col min="1" max="1" width="9" style="64"/>
    <col min="2" max="2" width="15.125" style="64" customWidth="1"/>
    <col min="3" max="7" width="14" style="64" customWidth="1"/>
    <col min="8" max="8" width="11.375" style="64" customWidth="1"/>
    <col min="9" max="16384" width="9" style="64"/>
  </cols>
  <sheetData>
    <row r="2" spans="2:7" x14ac:dyDescent="0.25">
      <c r="B2" s="77" t="s">
        <v>488</v>
      </c>
      <c r="C2" s="79"/>
      <c r="D2" s="79"/>
      <c r="E2" s="79"/>
      <c r="F2" s="79"/>
      <c r="G2" s="79"/>
    </row>
    <row r="3" spans="2:7" x14ac:dyDescent="0.25">
      <c r="B3" s="77"/>
      <c r="C3" s="79"/>
      <c r="D3" s="79"/>
      <c r="E3" s="79"/>
      <c r="F3" s="79"/>
      <c r="G3" s="79"/>
    </row>
    <row r="4" spans="2:7" ht="40.5" customHeight="1" x14ac:dyDescent="0.25">
      <c r="B4" s="49" t="s">
        <v>342</v>
      </c>
      <c r="C4" s="50" t="s">
        <v>443</v>
      </c>
      <c r="D4" s="50" t="s">
        <v>456</v>
      </c>
      <c r="E4" s="50" t="s">
        <v>346</v>
      </c>
      <c r="F4" s="50" t="s">
        <v>343</v>
      </c>
      <c r="G4" s="51" t="s">
        <v>493</v>
      </c>
    </row>
    <row r="5" spans="2:7" ht="18.75" customHeight="1" x14ac:dyDescent="0.25">
      <c r="B5" s="49" t="s">
        <v>444</v>
      </c>
      <c r="C5" s="52" t="s">
        <v>445</v>
      </c>
      <c r="D5" s="52" t="s">
        <v>446</v>
      </c>
      <c r="E5" s="52" t="s">
        <v>447</v>
      </c>
      <c r="F5" s="52" t="s">
        <v>448</v>
      </c>
      <c r="G5" s="406" t="s">
        <v>494</v>
      </c>
    </row>
    <row r="6" spans="2:7" ht="18" customHeight="1" x14ac:dyDescent="0.25">
      <c r="B6" s="44" t="s">
        <v>344</v>
      </c>
      <c r="C6" s="40">
        <v>120000000</v>
      </c>
      <c r="D6" s="40">
        <v>130000000</v>
      </c>
      <c r="E6" s="40">
        <f>C6*10.5%</f>
        <v>12600000</v>
      </c>
      <c r="F6" s="40">
        <v>55000000</v>
      </c>
      <c r="G6" s="45">
        <f>D6-E6-F6</f>
        <v>62400000</v>
      </c>
    </row>
    <row r="7" spans="2:7" ht="18" customHeight="1" x14ac:dyDescent="0.25">
      <c r="B7" s="44" t="s">
        <v>345</v>
      </c>
      <c r="C7" s="40">
        <v>50000000</v>
      </c>
      <c r="D7" s="40">
        <v>42000000</v>
      </c>
      <c r="E7" s="40">
        <f t="shared" ref="E7:E8" si="0">C7*10.5%</f>
        <v>5250000</v>
      </c>
      <c r="F7" s="41">
        <v>20000000</v>
      </c>
      <c r="G7" s="45">
        <f t="shared" ref="G7:G8" si="1">D7-E7-F7</f>
        <v>16750000</v>
      </c>
    </row>
    <row r="8" spans="2:7" ht="18" customHeight="1" x14ac:dyDescent="0.25">
      <c r="B8" s="44" t="s">
        <v>449</v>
      </c>
      <c r="C8" s="40">
        <v>45000000</v>
      </c>
      <c r="D8" s="40">
        <v>43000000</v>
      </c>
      <c r="E8" s="40">
        <f t="shared" si="0"/>
        <v>4725000</v>
      </c>
      <c r="F8" s="41">
        <v>20000000</v>
      </c>
      <c r="G8" s="45">
        <f t="shared" si="1"/>
        <v>18275000</v>
      </c>
    </row>
    <row r="9" spans="2:7" ht="18" customHeight="1" x14ac:dyDescent="0.25">
      <c r="B9" s="46" t="s">
        <v>114</v>
      </c>
      <c r="C9" s="47">
        <f>SUM(C6:C8)</f>
        <v>215000000</v>
      </c>
      <c r="D9" s="47">
        <f t="shared" ref="D9:G9" si="2">SUM(D6:D8)</f>
        <v>215000000</v>
      </c>
      <c r="E9" s="47">
        <f t="shared" si="2"/>
        <v>22575000</v>
      </c>
      <c r="F9" s="47">
        <f t="shared" si="2"/>
        <v>95000000</v>
      </c>
      <c r="G9" s="48">
        <f t="shared" si="2"/>
        <v>97425000</v>
      </c>
    </row>
    <row r="10" spans="2:7" ht="18" customHeight="1" x14ac:dyDescent="0.25">
      <c r="B10" s="42"/>
      <c r="C10" s="43"/>
      <c r="D10" s="43"/>
      <c r="E10" s="43"/>
      <c r="F10" s="43"/>
      <c r="G10" s="43"/>
    </row>
    <row r="11" spans="2:7" ht="18" customHeight="1" x14ac:dyDescent="0.25">
      <c r="B11" s="42"/>
      <c r="C11" s="43"/>
      <c r="D11" s="43"/>
      <c r="E11" s="43"/>
      <c r="F11" s="43"/>
      <c r="G11" s="43"/>
    </row>
    <row r="12" spans="2:7" ht="18" customHeight="1" x14ac:dyDescent="0.25">
      <c r="B12" s="404" t="s">
        <v>597</v>
      </c>
      <c r="C12" s="404"/>
      <c r="D12" s="404"/>
      <c r="E12" s="404"/>
      <c r="F12" s="404"/>
      <c r="G12" s="404"/>
    </row>
    <row r="13" spans="2:7" x14ac:dyDescent="0.25">
      <c r="C13" s="79"/>
      <c r="D13" s="79"/>
      <c r="E13" s="79"/>
      <c r="F13" s="79"/>
      <c r="G13" s="79"/>
    </row>
    <row r="14" spans="2:7" ht="38.25" x14ac:dyDescent="0.25">
      <c r="B14" s="49" t="s">
        <v>342</v>
      </c>
      <c r="C14" s="50" t="s">
        <v>443</v>
      </c>
      <c r="D14" s="50" t="s">
        <v>598</v>
      </c>
      <c r="E14" s="50" t="s">
        <v>599</v>
      </c>
      <c r="F14" s="50" t="s">
        <v>600</v>
      </c>
      <c r="G14" s="51" t="s">
        <v>114</v>
      </c>
    </row>
    <row r="15" spans="2:7" ht="18.75" customHeight="1" x14ac:dyDescent="0.25">
      <c r="B15" s="49" t="s">
        <v>444</v>
      </c>
      <c r="C15" s="52" t="s">
        <v>445</v>
      </c>
      <c r="D15" s="52" t="s">
        <v>446</v>
      </c>
      <c r="E15" s="52" t="s">
        <v>447</v>
      </c>
      <c r="F15" s="52" t="s">
        <v>448</v>
      </c>
      <c r="G15" s="406" t="s">
        <v>601</v>
      </c>
    </row>
    <row r="16" spans="2:7" ht="17.25" customHeight="1" x14ac:dyDescent="0.25">
      <c r="B16" s="44" t="s">
        <v>344</v>
      </c>
      <c r="C16" s="40">
        <f>C6</f>
        <v>120000000</v>
      </c>
      <c r="D16" s="40">
        <f t="shared" ref="D16" si="3">C16*8%</f>
        <v>9600000</v>
      </c>
      <c r="E16" s="40">
        <f t="shared" ref="E16" si="4">C16*1.5%</f>
        <v>1800000</v>
      </c>
      <c r="F16" s="41">
        <f t="shared" ref="F16" si="5">C16*1%</f>
        <v>1200000</v>
      </c>
      <c r="G16" s="45">
        <f>SUM(D16:F16)</f>
        <v>12600000</v>
      </c>
    </row>
    <row r="17" spans="2:8" ht="17.25" customHeight="1" x14ac:dyDescent="0.25">
      <c r="B17" s="44" t="s">
        <v>345</v>
      </c>
      <c r="C17" s="40">
        <f>C7</f>
        <v>50000000</v>
      </c>
      <c r="D17" s="40">
        <f>C17*8%</f>
        <v>4000000</v>
      </c>
      <c r="E17" s="40">
        <f>C17*1.5%</f>
        <v>750000</v>
      </c>
      <c r="F17" s="41">
        <f>C17*1%</f>
        <v>500000</v>
      </c>
      <c r="G17" s="45">
        <f t="shared" ref="G17:G18" si="6">SUM(D17:F17)</f>
        <v>5250000</v>
      </c>
    </row>
    <row r="18" spans="2:8" ht="17.25" customHeight="1" x14ac:dyDescent="0.25">
      <c r="B18" s="44" t="s">
        <v>449</v>
      </c>
      <c r="C18" s="40">
        <f>C8</f>
        <v>45000000</v>
      </c>
      <c r="D18" s="40">
        <f t="shared" ref="D18" si="7">C18*8%</f>
        <v>3600000</v>
      </c>
      <c r="E18" s="40">
        <f t="shared" ref="E18" si="8">C18*1.5%</f>
        <v>675000</v>
      </c>
      <c r="F18" s="41">
        <f t="shared" ref="F18" si="9">C18*1%</f>
        <v>450000</v>
      </c>
      <c r="G18" s="45">
        <f t="shared" si="6"/>
        <v>4725000</v>
      </c>
    </row>
    <row r="19" spans="2:8" ht="17.25" customHeight="1" x14ac:dyDescent="0.25">
      <c r="B19" s="46" t="s">
        <v>114</v>
      </c>
      <c r="C19" s="47">
        <f>SUM(C16:C18)</f>
        <v>215000000</v>
      </c>
      <c r="D19" s="47">
        <f t="shared" ref="D19:G19" si="10">SUM(D16:D18)</f>
        <v>17200000</v>
      </c>
      <c r="E19" s="47">
        <f t="shared" si="10"/>
        <v>3225000</v>
      </c>
      <c r="F19" s="47">
        <f t="shared" si="10"/>
        <v>2150000</v>
      </c>
      <c r="G19" s="48">
        <f t="shared" si="10"/>
        <v>22575000</v>
      </c>
    </row>
    <row r="22" spans="2:8" x14ac:dyDescent="0.25">
      <c r="B22" s="404" t="s">
        <v>602</v>
      </c>
      <c r="C22" s="404"/>
      <c r="D22" s="404"/>
      <c r="E22" s="404"/>
      <c r="F22" s="404"/>
      <c r="G22" s="404"/>
    </row>
    <row r="23" spans="2:8" x14ac:dyDescent="0.25">
      <c r="C23" s="79"/>
      <c r="D23" s="79"/>
      <c r="E23" s="79"/>
      <c r="F23" s="79"/>
      <c r="G23" s="79"/>
    </row>
    <row r="24" spans="2:8" ht="25.5" x14ac:dyDescent="0.25">
      <c r="B24" s="49" t="s">
        <v>342</v>
      </c>
      <c r="C24" s="50" t="s">
        <v>443</v>
      </c>
      <c r="D24" s="431" t="s">
        <v>603</v>
      </c>
      <c r="E24" s="431" t="s">
        <v>604</v>
      </c>
      <c r="F24" s="431" t="s">
        <v>605</v>
      </c>
      <c r="G24" s="50" t="s">
        <v>114</v>
      </c>
      <c r="H24" s="51" t="s">
        <v>351</v>
      </c>
    </row>
    <row r="25" spans="2:8" x14ac:dyDescent="0.25">
      <c r="B25" s="49" t="s">
        <v>444</v>
      </c>
      <c r="C25" s="52" t="s">
        <v>445</v>
      </c>
      <c r="D25" s="52" t="s">
        <v>446</v>
      </c>
      <c r="E25" s="52" t="s">
        <v>447</v>
      </c>
      <c r="F25" s="52" t="s">
        <v>448</v>
      </c>
      <c r="G25" s="52" t="s">
        <v>601</v>
      </c>
      <c r="H25" s="406" t="s">
        <v>448</v>
      </c>
    </row>
    <row r="26" spans="2:8" x14ac:dyDescent="0.25">
      <c r="B26" s="44" t="s">
        <v>344</v>
      </c>
      <c r="C26" s="40">
        <f>C16</f>
        <v>120000000</v>
      </c>
      <c r="D26" s="40">
        <f t="shared" ref="D26" si="11">C26*17.5%</f>
        <v>21000000</v>
      </c>
      <c r="E26" s="40">
        <f t="shared" ref="E26" si="12">C26*3%</f>
        <v>3600000</v>
      </c>
      <c r="F26" s="40">
        <f t="shared" ref="F26" si="13">C26*1%</f>
        <v>1200000</v>
      </c>
      <c r="G26" s="40">
        <f>SUM(D26:F26)</f>
        <v>25800000</v>
      </c>
      <c r="H26" s="45">
        <f>C26*2%</f>
        <v>2400000</v>
      </c>
    </row>
    <row r="27" spans="2:8" x14ac:dyDescent="0.25">
      <c r="B27" s="44" t="s">
        <v>345</v>
      </c>
      <c r="C27" s="40">
        <f>C17</f>
        <v>50000000</v>
      </c>
      <c r="D27" s="40">
        <f>C27*17.5%</f>
        <v>8750000</v>
      </c>
      <c r="E27" s="40">
        <f>C27*3%</f>
        <v>1500000</v>
      </c>
      <c r="F27" s="40">
        <f>C27*1%</f>
        <v>500000</v>
      </c>
      <c r="G27" s="40">
        <f t="shared" ref="G27:G28" si="14">SUM(D27:F27)</f>
        <v>10750000</v>
      </c>
      <c r="H27" s="45">
        <f>C27*2%</f>
        <v>1000000</v>
      </c>
    </row>
    <row r="28" spans="2:8" x14ac:dyDescent="0.25">
      <c r="B28" s="44" t="s">
        <v>449</v>
      </c>
      <c r="C28" s="40">
        <f>C18</f>
        <v>45000000</v>
      </c>
      <c r="D28" s="40">
        <f t="shared" ref="D28" si="15">C28*17.5%</f>
        <v>7874999.9999999991</v>
      </c>
      <c r="E28" s="40">
        <f t="shared" ref="E28" si="16">C28*3%</f>
        <v>1350000</v>
      </c>
      <c r="F28" s="40">
        <f t="shared" ref="F28" si="17">C28*1%</f>
        <v>450000</v>
      </c>
      <c r="G28" s="40">
        <f t="shared" si="14"/>
        <v>9675000</v>
      </c>
      <c r="H28" s="45">
        <f>C28*2%</f>
        <v>900000</v>
      </c>
    </row>
    <row r="29" spans="2:8" x14ac:dyDescent="0.25">
      <c r="B29" s="46" t="s">
        <v>114</v>
      </c>
      <c r="C29" s="47">
        <f>SUM(C26:C28)</f>
        <v>215000000</v>
      </c>
      <c r="D29" s="47">
        <f t="shared" ref="D29:G29" si="18">SUM(D26:D28)</f>
        <v>37625000</v>
      </c>
      <c r="E29" s="47">
        <f t="shared" si="18"/>
        <v>6450000</v>
      </c>
      <c r="F29" s="47">
        <f t="shared" si="18"/>
        <v>2150000</v>
      </c>
      <c r="G29" s="47">
        <f t="shared" si="18"/>
        <v>46225000</v>
      </c>
      <c r="H29" s="48">
        <f>SUM(H26:H28)</f>
        <v>4300000</v>
      </c>
    </row>
    <row r="30" spans="2:8" x14ac:dyDescent="0.25">
      <c r="C30" s="262"/>
    </row>
    <row r="31" spans="2:8" x14ac:dyDescent="0.25">
      <c r="C31" s="262"/>
    </row>
    <row r="32" spans="2:8" x14ac:dyDescent="0.25">
      <c r="C32" s="262"/>
    </row>
    <row r="33" spans="3:3" x14ac:dyDescent="0.25">
      <c r="C33" s="26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Y136"/>
  <sheetViews>
    <sheetView topLeftCell="B7" zoomScale="85" zoomScaleNormal="85" workbookViewId="0">
      <selection activeCell="D94" sqref="D94"/>
    </sheetView>
  </sheetViews>
  <sheetFormatPr defaultColWidth="9" defaultRowHeight="15.75" x14ac:dyDescent="0.25"/>
  <cols>
    <col min="1" max="1" width="13.375" style="74" hidden="1" customWidth="1"/>
    <col min="2" max="2" width="15.5" style="74" customWidth="1"/>
    <col min="3" max="3" width="13.375" style="68" customWidth="1"/>
    <col min="4" max="4" width="53.25" style="64" customWidth="1"/>
    <col min="5" max="5" width="5.625" style="64" hidden="1" customWidth="1"/>
    <col min="6" max="6" width="2.75" style="64" hidden="1" customWidth="1"/>
    <col min="7" max="8" width="6.5" style="64" customWidth="1"/>
    <col min="9" max="10" width="11.375" style="64" customWidth="1"/>
    <col min="11" max="11" width="17.375" style="196" customWidth="1"/>
    <col min="12" max="12" width="15.75" style="82" customWidth="1"/>
    <col min="13" max="13" width="16.625" style="82" customWidth="1"/>
    <col min="14" max="14" width="13.125" style="73" customWidth="1"/>
    <col min="15" max="15" width="14.875" style="73" customWidth="1"/>
    <col min="16" max="16" width="13.125" style="73" customWidth="1"/>
    <col min="17" max="17" width="46.25" style="196" customWidth="1"/>
    <col min="18" max="18" width="6.125" style="196" customWidth="1"/>
    <col min="19" max="19" width="6.625" style="196" customWidth="1"/>
    <col min="20" max="20" width="9.5" style="196" customWidth="1"/>
    <col min="21" max="21" width="17.125" style="64" customWidth="1"/>
    <col min="22" max="22" width="16.625" style="64" customWidth="1"/>
    <col min="23" max="16384" width="9" style="64"/>
  </cols>
  <sheetData>
    <row r="1" spans="1:25" x14ac:dyDescent="0.25">
      <c r="A1" s="63" t="s">
        <v>317</v>
      </c>
      <c r="B1" s="408" t="s">
        <v>504</v>
      </c>
      <c r="J1" s="69" t="s">
        <v>54</v>
      </c>
      <c r="K1" s="70"/>
      <c r="L1" s="71"/>
      <c r="M1" s="72"/>
      <c r="N1" s="63" t="str">
        <f>B1</f>
        <v>Công ty TNHH Dịch vụ Nice</v>
      </c>
      <c r="Q1" s="69"/>
      <c r="R1" s="69"/>
      <c r="S1" s="69"/>
      <c r="T1" s="69"/>
      <c r="U1" s="69" t="s">
        <v>55</v>
      </c>
      <c r="V1" s="70"/>
    </row>
    <row r="2" spans="1:25" x14ac:dyDescent="0.25">
      <c r="A2" s="63" t="s">
        <v>294</v>
      </c>
      <c r="B2" s="64" t="s">
        <v>505</v>
      </c>
      <c r="C2" s="65"/>
      <c r="D2" s="65"/>
      <c r="E2" s="65"/>
      <c r="F2" s="65"/>
      <c r="G2" s="65"/>
      <c r="H2" s="65"/>
      <c r="J2" s="74"/>
      <c r="K2" s="65"/>
      <c r="L2" s="75"/>
      <c r="M2" s="76"/>
      <c r="N2" s="63" t="str">
        <f>B2</f>
        <v>360 Nguyễn Thị Minh Khai, Phường 5, Quận 3, TP.HCM</v>
      </c>
      <c r="Q2" s="74"/>
      <c r="R2" s="74"/>
      <c r="S2" s="74"/>
      <c r="T2" s="74"/>
      <c r="U2" s="74"/>
      <c r="V2" s="65"/>
    </row>
    <row r="3" spans="1:25" x14ac:dyDescent="0.25">
      <c r="A3" s="65"/>
      <c r="B3" s="65"/>
      <c r="C3" s="65"/>
      <c r="D3" s="65"/>
      <c r="E3" s="65"/>
      <c r="F3" s="65"/>
      <c r="G3" s="65"/>
      <c r="H3" s="65"/>
      <c r="J3" s="74"/>
      <c r="K3" s="65"/>
      <c r="L3" s="75"/>
      <c r="M3" s="76"/>
      <c r="N3" s="65"/>
      <c r="Q3" s="74"/>
      <c r="R3" s="74"/>
      <c r="S3" s="74"/>
      <c r="T3" s="74"/>
      <c r="U3" s="74"/>
      <c r="V3" s="65"/>
    </row>
    <row r="4" spans="1:25" ht="21.75" customHeight="1" x14ac:dyDescent="0.25">
      <c r="A4" s="77"/>
      <c r="B4" s="77" t="s">
        <v>159</v>
      </c>
      <c r="C4" s="78"/>
      <c r="D4" s="79"/>
      <c r="E4" s="79"/>
      <c r="F4" s="79"/>
      <c r="G4" s="79"/>
      <c r="H4" s="79"/>
      <c r="I4" s="79"/>
      <c r="J4" s="79"/>
      <c r="K4" s="80"/>
      <c r="L4" s="81"/>
      <c r="N4" s="80"/>
      <c r="P4" s="80"/>
      <c r="Q4" s="83" t="s">
        <v>160</v>
      </c>
      <c r="R4" s="80"/>
      <c r="S4" s="80"/>
      <c r="T4" s="80"/>
      <c r="U4" s="79"/>
      <c r="V4" s="79"/>
      <c r="Y4" s="64" t="s">
        <v>160</v>
      </c>
    </row>
    <row r="5" spans="1:25" ht="18.75" customHeight="1" x14ac:dyDescent="0.25">
      <c r="A5" s="79"/>
      <c r="B5" s="79" t="s">
        <v>496</v>
      </c>
      <c r="C5" s="78"/>
      <c r="D5" s="79"/>
      <c r="E5" s="79"/>
      <c r="F5" s="79"/>
      <c r="G5" s="79"/>
      <c r="H5" s="79"/>
      <c r="I5" s="79"/>
      <c r="J5" s="79"/>
      <c r="K5" s="80"/>
      <c r="L5" s="81"/>
      <c r="M5" s="84"/>
      <c r="N5" s="80"/>
      <c r="P5" s="80"/>
      <c r="Q5" s="80" t="str">
        <f>B5</f>
        <v>Tháng 06/2022</v>
      </c>
      <c r="R5" s="80"/>
      <c r="S5" s="80"/>
      <c r="T5" s="80"/>
      <c r="U5" s="79"/>
      <c r="V5" s="79"/>
      <c r="W5" s="85"/>
      <c r="Y5" s="64" t="s">
        <v>161</v>
      </c>
    </row>
    <row r="6" spans="1:25" ht="18.75" customHeight="1" x14ac:dyDescent="0.25">
      <c r="D6" s="74"/>
      <c r="E6" s="74"/>
      <c r="F6" s="74"/>
      <c r="G6" s="74"/>
      <c r="H6" s="74"/>
      <c r="I6" s="74"/>
      <c r="K6" s="73"/>
      <c r="L6" s="84"/>
      <c r="M6" s="84"/>
      <c r="O6" s="74"/>
      <c r="Q6" s="86" t="s">
        <v>162</v>
      </c>
      <c r="R6" s="80"/>
      <c r="S6" s="80"/>
      <c r="T6" s="87" t="s">
        <v>138</v>
      </c>
      <c r="U6" s="70"/>
    </row>
    <row r="7" spans="1:25" ht="18.75" customHeight="1" x14ac:dyDescent="0.25">
      <c r="D7" s="74"/>
      <c r="E7" s="74"/>
      <c r="F7" s="74"/>
      <c r="G7" s="74"/>
      <c r="H7" s="74"/>
      <c r="I7" s="74"/>
      <c r="K7" s="88" t="s">
        <v>142</v>
      </c>
      <c r="L7" s="84"/>
      <c r="M7" s="84"/>
      <c r="Q7" s="86" t="s">
        <v>163</v>
      </c>
      <c r="R7" s="80"/>
      <c r="S7" s="80"/>
      <c r="T7" s="87" t="str">
        <f>VLOOKUP(T6,'Bang CDPS'!B8:C105,2,0)</f>
        <v>Doanh thu bán hàng và cung câp dịch vụ</v>
      </c>
      <c r="U7" s="79"/>
      <c r="V7" s="79"/>
    </row>
    <row r="8" spans="1:25" ht="6.75" customHeight="1" x14ac:dyDescent="0.25">
      <c r="D8" s="74"/>
      <c r="E8" s="74"/>
      <c r="F8" s="74"/>
      <c r="G8" s="74"/>
      <c r="H8" s="74"/>
      <c r="K8" s="88"/>
      <c r="L8" s="89"/>
      <c r="M8" s="84"/>
      <c r="Q8" s="73"/>
      <c r="R8" s="73"/>
      <c r="S8" s="73"/>
      <c r="T8" s="73"/>
    </row>
    <row r="9" spans="1:25" s="69" customFormat="1" ht="31.5" customHeight="1" x14ac:dyDescent="0.25">
      <c r="A9" s="432" t="s">
        <v>164</v>
      </c>
      <c r="B9" s="433" t="s">
        <v>143</v>
      </c>
      <c r="C9" s="433"/>
      <c r="D9" s="432" t="s">
        <v>144</v>
      </c>
      <c r="E9" s="432" t="s">
        <v>148</v>
      </c>
      <c r="F9" s="432" t="s">
        <v>149</v>
      </c>
      <c r="G9" s="434" t="s">
        <v>291</v>
      </c>
      <c r="H9" s="434" t="s">
        <v>292</v>
      </c>
      <c r="I9" s="437" t="s">
        <v>150</v>
      </c>
      <c r="J9" s="437"/>
      <c r="K9" s="433" t="s">
        <v>153</v>
      </c>
      <c r="L9" s="90"/>
      <c r="M9" s="90"/>
      <c r="N9" s="436" t="s">
        <v>154</v>
      </c>
      <c r="O9" s="438" t="s">
        <v>143</v>
      </c>
      <c r="P9" s="438"/>
      <c r="Q9" s="436" t="s">
        <v>144</v>
      </c>
      <c r="R9" s="436" t="s">
        <v>155</v>
      </c>
      <c r="S9" s="436"/>
      <c r="T9" s="436" t="s">
        <v>157</v>
      </c>
      <c r="U9" s="436" t="s">
        <v>153</v>
      </c>
      <c r="V9" s="436"/>
      <c r="W9" s="91">
        <f>LEN(T6)</f>
        <v>3</v>
      </c>
    </row>
    <row r="10" spans="1:25" s="69" customFormat="1" ht="45" customHeight="1" x14ac:dyDescent="0.25">
      <c r="A10" s="432"/>
      <c r="B10" s="92" t="s">
        <v>147</v>
      </c>
      <c r="C10" s="93" t="s">
        <v>145</v>
      </c>
      <c r="D10" s="432"/>
      <c r="E10" s="432"/>
      <c r="F10" s="432"/>
      <c r="G10" s="435"/>
      <c r="H10" s="435"/>
      <c r="I10" s="94" t="s">
        <v>151</v>
      </c>
      <c r="J10" s="94" t="s">
        <v>152</v>
      </c>
      <c r="K10" s="433"/>
      <c r="L10" s="90"/>
      <c r="M10" s="90"/>
      <c r="N10" s="436"/>
      <c r="O10" s="95" t="s">
        <v>147</v>
      </c>
      <c r="P10" s="95" t="s">
        <v>145</v>
      </c>
      <c r="Q10" s="436"/>
      <c r="R10" s="95" t="s">
        <v>1</v>
      </c>
      <c r="S10" s="95" t="s">
        <v>156</v>
      </c>
      <c r="T10" s="436"/>
      <c r="U10" s="95" t="s">
        <v>151</v>
      </c>
      <c r="V10" s="95" t="s">
        <v>152</v>
      </c>
    </row>
    <row r="11" spans="1:25" s="69" customFormat="1" ht="16.5" customHeight="1" x14ac:dyDescent="0.25">
      <c r="A11" s="96">
        <v>1</v>
      </c>
      <c r="B11" s="96">
        <v>1</v>
      </c>
      <c r="C11" s="96">
        <v>2</v>
      </c>
      <c r="D11" s="96">
        <v>3</v>
      </c>
      <c r="E11" s="96">
        <v>5</v>
      </c>
      <c r="F11" s="96">
        <v>6</v>
      </c>
      <c r="G11" s="97"/>
      <c r="H11" s="97"/>
      <c r="I11" s="98" t="s">
        <v>429</v>
      </c>
      <c r="J11" s="98" t="s">
        <v>353</v>
      </c>
      <c r="K11" s="98" t="s">
        <v>430</v>
      </c>
      <c r="L11" s="99"/>
      <c r="M11" s="99"/>
      <c r="N11" s="100" t="s">
        <v>324</v>
      </c>
      <c r="O11" s="100" t="s">
        <v>325</v>
      </c>
      <c r="P11" s="100" t="s">
        <v>431</v>
      </c>
      <c r="Q11" s="100" t="s">
        <v>429</v>
      </c>
      <c r="R11" s="100" t="s">
        <v>353</v>
      </c>
      <c r="S11" s="100" t="s">
        <v>430</v>
      </c>
      <c r="T11" s="100" t="s">
        <v>185</v>
      </c>
      <c r="U11" s="101" t="s">
        <v>179</v>
      </c>
      <c r="V11" s="101" t="s">
        <v>180</v>
      </c>
    </row>
    <row r="12" spans="1:25" x14ac:dyDescent="0.25">
      <c r="A12" s="102"/>
      <c r="B12" s="102"/>
      <c r="C12" s="102"/>
      <c r="D12" s="102" t="s">
        <v>2</v>
      </c>
      <c r="E12" s="102"/>
      <c r="F12" s="102"/>
      <c r="G12" s="103"/>
      <c r="H12" s="103"/>
      <c r="I12" s="102"/>
      <c r="J12" s="102"/>
      <c r="K12" s="102"/>
      <c r="L12" s="104"/>
      <c r="M12" s="104"/>
      <c r="N12" s="105"/>
      <c r="O12" s="105"/>
      <c r="P12" s="105"/>
      <c r="Q12" s="105" t="s">
        <v>158</v>
      </c>
      <c r="R12" s="105"/>
      <c r="S12" s="105"/>
      <c r="T12" s="105"/>
      <c r="U12" s="106">
        <f>VLOOKUP(T6,'Bang CDPS'!B8:E105,3,0)</f>
        <v>0</v>
      </c>
      <c r="V12" s="106">
        <f>VLOOKUP(T6,'Bang CDPS'!B8:E105,4,0)</f>
        <v>0</v>
      </c>
    </row>
    <row r="13" spans="1:25" ht="23.25" customHeight="1" x14ac:dyDescent="0.25">
      <c r="A13" s="107"/>
      <c r="B13" s="108"/>
      <c r="C13" s="109"/>
      <c r="D13" s="110"/>
      <c r="E13" s="111"/>
      <c r="F13" s="112"/>
      <c r="G13" s="113"/>
      <c r="H13" s="113"/>
      <c r="I13" s="114"/>
      <c r="J13" s="114"/>
      <c r="K13" s="115"/>
      <c r="L13" s="116"/>
      <c r="M13" s="116"/>
      <c r="N13" s="117" t="str">
        <f>IF(T13&lt;&gt;"",$A13,"-")</f>
        <v>-</v>
      </c>
      <c r="O13" s="118" t="str">
        <f>IF(T13&lt;&gt;"",$B13,"-")</f>
        <v>-</v>
      </c>
      <c r="P13" s="119" t="str">
        <f>IF(T13&lt;&gt;"",$C13,"-")</f>
        <v>-</v>
      </c>
      <c r="Q13" s="120" t="str">
        <f>IF(T13&lt;&gt;"",$D13,"")</f>
        <v/>
      </c>
      <c r="R13" s="120"/>
      <c r="S13" s="118" t="str">
        <f t="shared" ref="S13" si="0">IF(T13&lt;&gt;"",$F13,"-")</f>
        <v>-</v>
      </c>
      <c r="T13" s="121" t="str">
        <f t="shared" ref="T13" si="1">IF(LEFT(T$6,W$9)=LEFT($I13,W$9),$J13,"")&amp;IF(LEFT(T$6,W$9)=LEFT($J13,W$9),$I13,"")</f>
        <v/>
      </c>
      <c r="U13" s="122" t="str">
        <f t="shared" ref="U13" si="2">IF(LEFT(T$6,W$9)=LEFT($I13,W$9),$K13,"-")</f>
        <v>-</v>
      </c>
      <c r="V13" s="122" t="str">
        <f t="shared" ref="V13" si="3">IF(LEFT(T$6,W$9)=LEFT($J13,W$9),$K13,"-")</f>
        <v>-</v>
      </c>
    </row>
    <row r="14" spans="1:25" ht="18.75" customHeight="1" x14ac:dyDescent="0.25">
      <c r="A14" s="123"/>
      <c r="B14" s="124" t="s">
        <v>608</v>
      </c>
      <c r="C14" s="133" t="s">
        <v>551</v>
      </c>
      <c r="D14" s="125" t="s">
        <v>529</v>
      </c>
      <c r="E14" s="126"/>
      <c r="F14" s="127"/>
      <c r="G14" s="128"/>
      <c r="H14" s="128"/>
      <c r="I14" s="217"/>
      <c r="J14" s="217"/>
      <c r="K14" s="130"/>
      <c r="L14" s="131">
        <f ca="1">K$126-'Bang CDPS'!F$105</f>
        <v>0</v>
      </c>
      <c r="M14" s="131">
        <f ca="1">K$126-'Bang CDPS'!G$105</f>
        <v>0</v>
      </c>
      <c r="N14" s="117"/>
      <c r="O14" s="118"/>
      <c r="P14" s="119"/>
      <c r="Q14" s="120"/>
      <c r="R14" s="120"/>
      <c r="S14" s="118"/>
      <c r="T14" s="121"/>
      <c r="U14" s="122"/>
      <c r="V14" s="122"/>
    </row>
    <row r="15" spans="1:25" ht="18.75" customHeight="1" x14ac:dyDescent="0.25">
      <c r="A15" s="123"/>
      <c r="B15" s="124" t="s">
        <v>608</v>
      </c>
      <c r="C15" s="133" t="s">
        <v>551</v>
      </c>
      <c r="D15" s="125" t="s">
        <v>530</v>
      </c>
      <c r="E15" s="126"/>
      <c r="F15" s="127"/>
      <c r="G15" s="128"/>
      <c r="H15" s="128"/>
      <c r="I15" s="217"/>
      <c r="J15" s="217"/>
      <c r="K15" s="130"/>
      <c r="L15" s="131">
        <f ca="1">K$126-'Bang CDPS'!F$105</f>
        <v>0</v>
      </c>
      <c r="M15" s="131">
        <f ca="1">K$126-'Bang CDPS'!G$105</f>
        <v>0</v>
      </c>
      <c r="N15" s="117"/>
      <c r="O15" s="118"/>
      <c r="P15" s="119"/>
      <c r="Q15" s="120"/>
      <c r="R15" s="120"/>
      <c r="S15" s="118"/>
      <c r="T15" s="121"/>
      <c r="U15" s="122"/>
      <c r="V15" s="122"/>
    </row>
    <row r="16" spans="1:25" ht="18.75" customHeight="1" x14ac:dyDescent="0.25">
      <c r="A16" s="123"/>
      <c r="B16" s="132" t="s">
        <v>341</v>
      </c>
      <c r="C16" s="133" t="s">
        <v>551</v>
      </c>
      <c r="D16" s="135" t="s">
        <v>531</v>
      </c>
      <c r="E16" s="126"/>
      <c r="F16" s="133"/>
      <c r="G16" s="134"/>
      <c r="H16" s="136"/>
      <c r="I16" s="217"/>
      <c r="J16" s="217"/>
      <c r="K16" s="137"/>
      <c r="L16" s="131">
        <f ca="1">K$126-'Bang CDPS'!F$105</f>
        <v>0</v>
      </c>
      <c r="M16" s="131">
        <f ca="1">K$126-'Bang CDPS'!G$105</f>
        <v>0</v>
      </c>
      <c r="N16" s="117"/>
      <c r="O16" s="118"/>
      <c r="P16" s="119"/>
      <c r="Q16" s="120"/>
      <c r="R16" s="120"/>
      <c r="S16" s="118"/>
      <c r="T16" s="121"/>
      <c r="U16" s="122"/>
      <c r="V16" s="122"/>
    </row>
    <row r="17" spans="1:22" ht="18.75" customHeight="1" x14ac:dyDescent="0.25">
      <c r="A17" s="123"/>
      <c r="B17" s="124"/>
      <c r="C17" s="133"/>
      <c r="D17" s="256"/>
      <c r="E17" s="126"/>
      <c r="F17" s="127"/>
      <c r="G17" s="128"/>
      <c r="H17" s="128"/>
      <c r="I17" s="217"/>
      <c r="J17" s="217"/>
      <c r="K17" s="130"/>
      <c r="L17" s="131">
        <f ca="1">K$126-'Bang CDPS'!F$105</f>
        <v>0</v>
      </c>
      <c r="M17" s="131">
        <f ca="1">K$126-'Bang CDPS'!G$105</f>
        <v>0</v>
      </c>
      <c r="N17" s="117"/>
      <c r="O17" s="118"/>
      <c r="P17" s="119"/>
      <c r="Q17" s="120"/>
      <c r="R17" s="120"/>
      <c r="S17" s="118"/>
      <c r="T17" s="121"/>
      <c r="U17" s="122"/>
      <c r="V17" s="122"/>
    </row>
    <row r="18" spans="1:22" ht="18.75" customHeight="1" x14ac:dyDescent="0.25">
      <c r="A18" s="123"/>
      <c r="B18" s="124" t="s">
        <v>333</v>
      </c>
      <c r="C18" s="133" t="s">
        <v>552</v>
      </c>
      <c r="D18" s="135" t="s">
        <v>486</v>
      </c>
      <c r="E18" s="126"/>
      <c r="F18" s="133"/>
      <c r="G18" s="134"/>
      <c r="H18" s="136"/>
      <c r="I18" s="217"/>
      <c r="J18" s="217"/>
      <c r="K18" s="403"/>
      <c r="L18" s="131">
        <f ca="1">K$126-'Bang CDPS'!F$105</f>
        <v>0</v>
      </c>
      <c r="M18" s="131">
        <f ca="1">K$126-'Bang CDPS'!G$105</f>
        <v>0</v>
      </c>
      <c r="N18" s="117"/>
      <c r="O18" s="118"/>
      <c r="P18" s="119"/>
      <c r="Q18" s="120"/>
      <c r="R18" s="120"/>
      <c r="S18" s="118"/>
      <c r="T18" s="121"/>
      <c r="U18" s="122"/>
      <c r="V18" s="122"/>
    </row>
    <row r="19" spans="1:22" ht="18.75" customHeight="1" x14ac:dyDescent="0.25">
      <c r="A19" s="123"/>
      <c r="B19" s="124" t="s">
        <v>333</v>
      </c>
      <c r="C19" s="133" t="s">
        <v>552</v>
      </c>
      <c r="D19" s="135" t="s">
        <v>487</v>
      </c>
      <c r="E19" s="126"/>
      <c r="F19" s="127"/>
      <c r="G19" s="128"/>
      <c r="H19" s="128"/>
      <c r="I19" s="217"/>
      <c r="J19" s="217"/>
      <c r="K19" s="403"/>
      <c r="L19" s="131">
        <f ca="1">K$126-'Bang CDPS'!F$105</f>
        <v>0</v>
      </c>
      <c r="M19" s="131">
        <f ca="1">K$126-'Bang CDPS'!G$105</f>
        <v>0</v>
      </c>
      <c r="N19" s="117"/>
      <c r="O19" s="118"/>
      <c r="P19" s="119"/>
      <c r="Q19" s="120"/>
      <c r="R19" s="120"/>
      <c r="S19" s="118"/>
      <c r="T19" s="121"/>
      <c r="U19" s="122"/>
      <c r="V19" s="122"/>
    </row>
    <row r="20" spans="1:22" ht="18.75" customHeight="1" x14ac:dyDescent="0.25">
      <c r="A20" s="123"/>
      <c r="B20" s="124"/>
      <c r="C20" s="133"/>
      <c r="D20" s="256"/>
      <c r="E20" s="126"/>
      <c r="F20" s="127"/>
      <c r="G20" s="128"/>
      <c r="H20" s="128"/>
      <c r="I20" s="217"/>
      <c r="J20" s="217"/>
      <c r="K20" s="130"/>
      <c r="L20" s="131">
        <f ca="1">K$126-'Bang CDPS'!F$105</f>
        <v>0</v>
      </c>
      <c r="M20" s="131">
        <f ca="1">K$126-'Bang CDPS'!G$105</f>
        <v>0</v>
      </c>
      <c r="N20" s="117"/>
      <c r="O20" s="118"/>
      <c r="P20" s="119"/>
      <c r="Q20" s="120"/>
      <c r="R20" s="120"/>
      <c r="S20" s="118"/>
      <c r="T20" s="121"/>
      <c r="U20" s="122"/>
      <c r="V20" s="122"/>
    </row>
    <row r="21" spans="1:22" ht="18.75" customHeight="1" x14ac:dyDescent="0.25">
      <c r="A21" s="123"/>
      <c r="B21" s="132" t="s">
        <v>334</v>
      </c>
      <c r="C21" s="133" t="s">
        <v>553</v>
      </c>
      <c r="D21" s="256" t="s">
        <v>480</v>
      </c>
      <c r="E21" s="126"/>
      <c r="F21" s="127"/>
      <c r="G21" s="128"/>
      <c r="H21" s="128"/>
      <c r="I21" s="217"/>
      <c r="J21" s="217"/>
      <c r="K21" s="130"/>
      <c r="L21" s="131">
        <f ca="1">K$126-'Bang CDPS'!F$105</f>
        <v>0</v>
      </c>
      <c r="M21" s="131">
        <f ca="1">K$126-'Bang CDPS'!G$105</f>
        <v>0</v>
      </c>
      <c r="N21" s="117"/>
      <c r="O21" s="118"/>
      <c r="P21" s="119"/>
      <c r="Q21" s="120"/>
      <c r="R21" s="120"/>
      <c r="S21" s="118"/>
      <c r="T21" s="121"/>
      <c r="U21" s="122"/>
      <c r="V21" s="122"/>
    </row>
    <row r="22" spans="1:22" ht="18.75" customHeight="1" x14ac:dyDescent="0.25">
      <c r="A22" s="123"/>
      <c r="B22" s="132" t="s">
        <v>334</v>
      </c>
      <c r="C22" s="133" t="s">
        <v>553</v>
      </c>
      <c r="D22" s="256" t="s">
        <v>481</v>
      </c>
      <c r="E22" s="126"/>
      <c r="F22" s="127"/>
      <c r="G22" s="128"/>
      <c r="H22" s="128"/>
      <c r="I22" s="217"/>
      <c r="J22" s="217"/>
      <c r="K22" s="130"/>
      <c r="L22" s="131">
        <f ca="1">K$126-'Bang CDPS'!F$105</f>
        <v>0</v>
      </c>
      <c r="M22" s="131">
        <f ca="1">K$126-'Bang CDPS'!G$105</f>
        <v>0</v>
      </c>
      <c r="N22" s="117"/>
      <c r="O22" s="118"/>
      <c r="P22" s="119"/>
      <c r="Q22" s="120"/>
      <c r="R22" s="120"/>
      <c r="S22" s="118"/>
      <c r="T22" s="121"/>
      <c r="U22" s="122"/>
      <c r="V22" s="122"/>
    </row>
    <row r="23" spans="1:22" ht="18.75" customHeight="1" x14ac:dyDescent="0.25">
      <c r="A23" s="123"/>
      <c r="B23" s="132"/>
      <c r="C23" s="133"/>
      <c r="D23" s="135"/>
      <c r="E23" s="126"/>
      <c r="F23" s="133"/>
      <c r="G23" s="134"/>
      <c r="H23" s="134"/>
      <c r="I23" s="257"/>
      <c r="J23" s="257"/>
      <c r="K23" s="130"/>
      <c r="L23" s="131">
        <f ca="1">K$126-'Bang CDPS'!F$105</f>
        <v>0</v>
      </c>
      <c r="M23" s="131">
        <f ca="1">K$126-'Bang CDPS'!G$105</f>
        <v>0</v>
      </c>
      <c r="N23" s="117"/>
      <c r="O23" s="118"/>
      <c r="P23" s="119"/>
      <c r="Q23" s="120"/>
      <c r="R23" s="120"/>
      <c r="S23" s="118"/>
      <c r="T23" s="121"/>
      <c r="U23" s="122"/>
      <c r="V23" s="122"/>
    </row>
    <row r="24" spans="1:22" ht="18.75" customHeight="1" x14ac:dyDescent="0.25">
      <c r="A24" s="123"/>
      <c r="B24" s="132" t="s">
        <v>563</v>
      </c>
      <c r="C24" s="133" t="s">
        <v>554</v>
      </c>
      <c r="D24" s="135" t="s">
        <v>548</v>
      </c>
      <c r="E24" s="126"/>
      <c r="F24" s="127"/>
      <c r="G24" s="128"/>
      <c r="H24" s="128"/>
      <c r="I24" s="217"/>
      <c r="J24" s="217"/>
      <c r="K24" s="130"/>
      <c r="L24" s="131">
        <f ca="1">K$126-'Bang CDPS'!F$105</f>
        <v>0</v>
      </c>
      <c r="M24" s="131">
        <f ca="1">K$126-'Bang CDPS'!G$105</f>
        <v>0</v>
      </c>
      <c r="N24" s="117"/>
      <c r="O24" s="118"/>
      <c r="P24" s="119"/>
      <c r="Q24" s="120"/>
      <c r="R24" s="120"/>
      <c r="S24" s="118"/>
      <c r="T24" s="121"/>
      <c r="U24" s="122"/>
      <c r="V24" s="122"/>
    </row>
    <row r="25" spans="1:22" ht="18.75" customHeight="1" x14ac:dyDescent="0.25">
      <c r="A25" s="123"/>
      <c r="B25" s="132"/>
      <c r="C25" s="133"/>
      <c r="D25" s="139"/>
      <c r="E25" s="126"/>
      <c r="F25" s="127"/>
      <c r="G25" s="128"/>
      <c r="H25" s="128"/>
      <c r="I25" s="217"/>
      <c r="J25" s="258"/>
      <c r="K25" s="137"/>
      <c r="L25" s="131">
        <f ca="1">K$126-'Bang CDPS'!F$105</f>
        <v>0</v>
      </c>
      <c r="M25" s="131">
        <f ca="1">K$126-'Bang CDPS'!G$105</f>
        <v>0</v>
      </c>
      <c r="N25" s="117"/>
      <c r="O25" s="118"/>
      <c r="P25" s="119"/>
      <c r="Q25" s="120"/>
      <c r="R25" s="120"/>
      <c r="S25" s="118"/>
      <c r="T25" s="121"/>
      <c r="U25" s="122"/>
      <c r="V25" s="122"/>
    </row>
    <row r="26" spans="1:22" ht="18.75" customHeight="1" x14ac:dyDescent="0.25">
      <c r="A26" s="123"/>
      <c r="B26" s="132" t="s">
        <v>335</v>
      </c>
      <c r="C26" s="133" t="s">
        <v>555</v>
      </c>
      <c r="D26" s="135" t="s">
        <v>464</v>
      </c>
      <c r="E26" s="126"/>
      <c r="F26" s="127"/>
      <c r="G26" s="128"/>
      <c r="H26" s="128"/>
      <c r="I26" s="217"/>
      <c r="J26" s="217"/>
      <c r="K26" s="138"/>
      <c r="L26" s="131">
        <f ca="1">K$126-'Bang CDPS'!F$105</f>
        <v>0</v>
      </c>
      <c r="M26" s="131">
        <f ca="1">K$126-'Bang CDPS'!G$105</f>
        <v>0</v>
      </c>
      <c r="N26" s="117"/>
      <c r="O26" s="118"/>
      <c r="P26" s="119"/>
      <c r="Q26" s="120"/>
      <c r="R26" s="120"/>
      <c r="S26" s="118"/>
      <c r="T26" s="121"/>
      <c r="U26" s="122"/>
      <c r="V26" s="122"/>
    </row>
    <row r="27" spans="1:22" ht="18.75" customHeight="1" x14ac:dyDescent="0.25">
      <c r="A27" s="123"/>
      <c r="B27" s="132"/>
      <c r="C27" s="133"/>
      <c r="D27" s="135"/>
      <c r="E27" s="126"/>
      <c r="F27" s="127"/>
      <c r="G27" s="128"/>
      <c r="H27" s="128"/>
      <c r="I27" s="230"/>
      <c r="J27" s="217"/>
      <c r="K27" s="140"/>
      <c r="L27" s="131">
        <f ca="1">K$126-'Bang CDPS'!F$105</f>
        <v>0</v>
      </c>
      <c r="M27" s="131">
        <f ca="1">K$126-'Bang CDPS'!G$105</f>
        <v>0</v>
      </c>
      <c r="N27" s="117"/>
      <c r="O27" s="118"/>
      <c r="P27" s="119"/>
      <c r="Q27" s="120"/>
      <c r="R27" s="120"/>
      <c r="S27" s="118"/>
      <c r="T27" s="121"/>
      <c r="U27" s="122"/>
      <c r="V27" s="122"/>
    </row>
    <row r="28" spans="1:22" ht="18.75" customHeight="1" x14ac:dyDescent="0.25">
      <c r="A28" s="123"/>
      <c r="B28" s="132" t="s">
        <v>564</v>
      </c>
      <c r="C28" s="133" t="s">
        <v>556</v>
      </c>
      <c r="D28" s="125" t="s">
        <v>549</v>
      </c>
      <c r="E28" s="126"/>
      <c r="F28" s="127"/>
      <c r="G28" s="128"/>
      <c r="H28" s="128"/>
      <c r="I28" s="217"/>
      <c r="J28" s="217"/>
      <c r="K28" s="130"/>
      <c r="L28" s="131">
        <f ca="1">K$126-'Bang CDPS'!F$105</f>
        <v>0</v>
      </c>
      <c r="M28" s="131">
        <f ca="1">K$126-'Bang CDPS'!G$105</f>
        <v>0</v>
      </c>
      <c r="N28" s="117"/>
      <c r="O28" s="118"/>
      <c r="P28" s="119"/>
      <c r="Q28" s="120"/>
      <c r="R28" s="120"/>
      <c r="S28" s="118"/>
      <c r="T28" s="121"/>
      <c r="U28" s="122"/>
      <c r="V28" s="122"/>
    </row>
    <row r="29" spans="1:22" ht="18.75" customHeight="1" x14ac:dyDescent="0.25">
      <c r="A29" s="123"/>
      <c r="B29" s="132"/>
      <c r="C29" s="133"/>
      <c r="D29" s="139"/>
      <c r="E29" s="126"/>
      <c r="F29" s="127"/>
      <c r="G29" s="128"/>
      <c r="H29" s="128"/>
      <c r="I29" s="230"/>
      <c r="J29" s="217"/>
      <c r="K29" s="140"/>
      <c r="L29" s="131">
        <f ca="1">K$126-'Bang CDPS'!F$105</f>
        <v>0</v>
      </c>
      <c r="M29" s="131">
        <f ca="1">K$126-'Bang CDPS'!G$105</f>
        <v>0</v>
      </c>
      <c r="N29" s="117"/>
      <c r="O29" s="118"/>
      <c r="P29" s="119"/>
      <c r="Q29" s="120"/>
      <c r="R29" s="120"/>
      <c r="S29" s="118"/>
      <c r="T29" s="121"/>
      <c r="U29" s="122"/>
      <c r="V29" s="122"/>
    </row>
    <row r="30" spans="1:22" ht="18.75" customHeight="1" x14ac:dyDescent="0.25">
      <c r="A30" s="123"/>
      <c r="B30" s="132" t="s">
        <v>565</v>
      </c>
      <c r="C30" s="133" t="s">
        <v>557</v>
      </c>
      <c r="D30" s="139" t="s">
        <v>538</v>
      </c>
      <c r="E30" s="126"/>
      <c r="F30" s="127"/>
      <c r="G30" s="128"/>
      <c r="H30" s="128"/>
      <c r="I30" s="217"/>
      <c r="J30" s="217"/>
      <c r="K30" s="130"/>
      <c r="L30" s="131">
        <f ca="1">K$126-'Bang CDPS'!F$105</f>
        <v>0</v>
      </c>
      <c r="M30" s="131">
        <f ca="1">K$126-'Bang CDPS'!G$105</f>
        <v>0</v>
      </c>
      <c r="N30" s="117"/>
      <c r="O30" s="118"/>
      <c r="P30" s="119"/>
      <c r="Q30" s="120"/>
      <c r="R30" s="120"/>
      <c r="S30" s="118"/>
      <c r="T30" s="121"/>
      <c r="U30" s="122"/>
      <c r="V30" s="122"/>
    </row>
    <row r="31" spans="1:22" ht="18.75" customHeight="1" x14ac:dyDescent="0.25">
      <c r="A31" s="252"/>
      <c r="B31" s="132"/>
      <c r="C31" s="133"/>
      <c r="D31" s="139"/>
      <c r="E31" s="126"/>
      <c r="F31" s="127"/>
      <c r="G31" s="128"/>
      <c r="H31" s="128"/>
      <c r="I31" s="217"/>
      <c r="J31" s="217"/>
      <c r="K31" s="130"/>
      <c r="L31" s="131">
        <f ca="1">K$126-'Bang CDPS'!F$105</f>
        <v>0</v>
      </c>
      <c r="M31" s="131">
        <f ca="1">K$126-'Bang CDPS'!G$105</f>
        <v>0</v>
      </c>
      <c r="N31" s="117"/>
      <c r="O31" s="118"/>
      <c r="P31" s="119"/>
      <c r="Q31" s="120"/>
      <c r="R31" s="120"/>
      <c r="S31" s="118"/>
      <c r="T31" s="121"/>
      <c r="U31" s="122"/>
      <c r="V31" s="122"/>
    </row>
    <row r="32" spans="1:22" ht="18.75" customHeight="1" x14ac:dyDescent="0.25">
      <c r="A32" s="252"/>
      <c r="B32" s="132" t="s">
        <v>535</v>
      </c>
      <c r="C32" s="133" t="s">
        <v>558</v>
      </c>
      <c r="D32" s="139" t="s">
        <v>536</v>
      </c>
      <c r="E32" s="126"/>
      <c r="F32" s="127"/>
      <c r="G32" s="128"/>
      <c r="H32" s="128"/>
      <c r="I32" s="426"/>
      <c r="J32" s="427"/>
      <c r="K32" s="130"/>
      <c r="L32" s="131">
        <f ca="1">K$126-'Bang CDPS'!F$105</f>
        <v>0</v>
      </c>
      <c r="M32" s="131">
        <f ca="1">K$126-'Bang CDPS'!G$105</f>
        <v>0</v>
      </c>
      <c r="N32" s="117"/>
      <c r="O32" s="118"/>
      <c r="P32" s="119"/>
      <c r="Q32" s="120"/>
      <c r="R32" s="120"/>
      <c r="S32" s="118"/>
      <c r="T32" s="121"/>
      <c r="U32" s="122"/>
      <c r="V32" s="122"/>
    </row>
    <row r="33" spans="1:22" ht="18.75" customHeight="1" x14ac:dyDescent="0.25">
      <c r="A33" s="252"/>
      <c r="B33" s="132" t="s">
        <v>535</v>
      </c>
      <c r="C33" s="133" t="s">
        <v>558</v>
      </c>
      <c r="D33" s="139" t="s">
        <v>537</v>
      </c>
      <c r="E33" s="126"/>
      <c r="F33" s="127"/>
      <c r="G33" s="128"/>
      <c r="H33" s="128"/>
      <c r="I33" s="427"/>
      <c r="J33" s="427"/>
      <c r="K33" s="140"/>
      <c r="L33" s="131">
        <f ca="1">K$126-'Bang CDPS'!F$105</f>
        <v>0</v>
      </c>
      <c r="M33" s="131">
        <f ca="1">K$126-'Bang CDPS'!G$105</f>
        <v>0</v>
      </c>
      <c r="N33" s="117"/>
      <c r="O33" s="118"/>
      <c r="P33" s="119"/>
      <c r="Q33" s="120"/>
      <c r="R33" s="120"/>
      <c r="S33" s="118"/>
      <c r="T33" s="121"/>
      <c r="U33" s="122"/>
      <c r="V33" s="122"/>
    </row>
    <row r="34" spans="1:22" ht="18.75" customHeight="1" x14ac:dyDescent="0.25">
      <c r="A34" s="123"/>
      <c r="B34" s="132"/>
      <c r="C34" s="133"/>
      <c r="D34" s="125"/>
      <c r="E34" s="126"/>
      <c r="F34" s="133"/>
      <c r="G34" s="136"/>
      <c r="H34" s="134"/>
      <c r="I34" s="258"/>
      <c r="J34" s="258"/>
      <c r="K34" s="130"/>
      <c r="L34" s="131">
        <f ca="1">K$126-'Bang CDPS'!F$105</f>
        <v>0</v>
      </c>
      <c r="M34" s="131">
        <f ca="1">K$126-'Bang CDPS'!G$105</f>
        <v>0</v>
      </c>
      <c r="N34" s="117"/>
      <c r="O34" s="118"/>
      <c r="P34" s="119"/>
      <c r="Q34" s="120"/>
      <c r="R34" s="120"/>
      <c r="S34" s="118"/>
      <c r="T34" s="121"/>
      <c r="U34" s="122"/>
      <c r="V34" s="122"/>
    </row>
    <row r="35" spans="1:22" ht="18.75" customHeight="1" x14ac:dyDescent="0.25">
      <c r="A35" s="123"/>
      <c r="B35" s="132" t="s">
        <v>341</v>
      </c>
      <c r="C35" s="133" t="s">
        <v>559</v>
      </c>
      <c r="D35" s="125" t="s">
        <v>542</v>
      </c>
      <c r="E35" s="141"/>
      <c r="F35" s="145"/>
      <c r="G35" s="146"/>
      <c r="H35" s="146"/>
      <c r="I35" s="217"/>
      <c r="J35" s="217"/>
      <c r="K35" s="147"/>
      <c r="L35" s="131">
        <f ca="1">K$126-'Bang CDPS'!F$105</f>
        <v>0</v>
      </c>
      <c r="M35" s="131">
        <f ca="1">K$126-'Bang CDPS'!G$105</f>
        <v>0</v>
      </c>
      <c r="N35" s="117"/>
      <c r="O35" s="118"/>
      <c r="P35" s="119"/>
      <c r="Q35" s="120"/>
      <c r="R35" s="120"/>
      <c r="S35" s="118"/>
      <c r="T35" s="121"/>
      <c r="U35" s="122"/>
      <c r="V35" s="122"/>
    </row>
    <row r="36" spans="1:22" ht="18.75" customHeight="1" x14ac:dyDescent="0.25">
      <c r="A36" s="123"/>
      <c r="B36" s="132" t="s">
        <v>341</v>
      </c>
      <c r="C36" s="133" t="s">
        <v>559</v>
      </c>
      <c r="D36" s="125" t="s">
        <v>541</v>
      </c>
      <c r="E36" s="141"/>
      <c r="F36" s="145"/>
      <c r="G36" s="146"/>
      <c r="H36" s="146"/>
      <c r="I36" s="217"/>
      <c r="J36" s="217"/>
      <c r="K36" s="147"/>
      <c r="L36" s="131">
        <f ca="1">K$126-'Bang CDPS'!F$105</f>
        <v>0</v>
      </c>
      <c r="M36" s="131">
        <f ca="1">K$126-'Bang CDPS'!G$105</f>
        <v>0</v>
      </c>
      <c r="N36" s="117"/>
      <c r="O36" s="118"/>
      <c r="P36" s="119"/>
      <c r="Q36" s="120"/>
      <c r="R36" s="120"/>
      <c r="S36" s="118"/>
      <c r="T36" s="121"/>
      <c r="U36" s="122"/>
      <c r="V36" s="122"/>
    </row>
    <row r="37" spans="1:22" ht="18.75" customHeight="1" x14ac:dyDescent="0.25">
      <c r="A37" s="123"/>
      <c r="B37" s="132" t="s">
        <v>341</v>
      </c>
      <c r="C37" s="133" t="s">
        <v>559</v>
      </c>
      <c r="D37" s="125" t="s">
        <v>560</v>
      </c>
      <c r="E37" s="126"/>
      <c r="F37" s="133"/>
      <c r="G37" s="134"/>
      <c r="H37" s="134"/>
      <c r="I37" s="217"/>
      <c r="J37" s="217"/>
      <c r="K37" s="147"/>
      <c r="L37" s="131">
        <f ca="1">K$126-'Bang CDPS'!F$105</f>
        <v>0</v>
      </c>
      <c r="M37" s="131">
        <f ca="1">K$126-'Bang CDPS'!G$105</f>
        <v>0</v>
      </c>
      <c r="N37" s="117"/>
      <c r="O37" s="118"/>
      <c r="P37" s="119"/>
      <c r="Q37" s="120"/>
      <c r="R37" s="120"/>
      <c r="S37" s="118"/>
      <c r="T37" s="121"/>
      <c r="U37" s="122"/>
      <c r="V37" s="122"/>
    </row>
    <row r="38" spans="1:22" ht="18.75" customHeight="1" x14ac:dyDescent="0.25">
      <c r="A38" s="123"/>
      <c r="B38" s="132" t="s">
        <v>341</v>
      </c>
      <c r="C38" s="133" t="s">
        <v>559</v>
      </c>
      <c r="D38" s="125" t="s">
        <v>543</v>
      </c>
      <c r="E38" s="141"/>
      <c r="F38" s="142"/>
      <c r="G38" s="134"/>
      <c r="H38" s="143"/>
      <c r="I38" s="217"/>
      <c r="J38" s="217"/>
      <c r="K38" s="147"/>
      <c r="L38" s="131">
        <f ca="1">K$126-'Bang CDPS'!F$105</f>
        <v>0</v>
      </c>
      <c r="M38" s="131">
        <f ca="1">K$126-'Bang CDPS'!G$105</f>
        <v>0</v>
      </c>
      <c r="N38" s="117"/>
      <c r="O38" s="118"/>
      <c r="P38" s="119"/>
      <c r="Q38" s="120"/>
      <c r="R38" s="120"/>
      <c r="S38" s="118"/>
      <c r="T38" s="121"/>
      <c r="U38" s="122"/>
      <c r="V38" s="122"/>
    </row>
    <row r="39" spans="1:22" ht="18.75" customHeight="1" x14ac:dyDescent="0.25">
      <c r="A39" s="252"/>
      <c r="B39" s="132" t="s">
        <v>341</v>
      </c>
      <c r="C39" s="133" t="s">
        <v>559</v>
      </c>
      <c r="D39" s="125" t="s">
        <v>544</v>
      </c>
      <c r="E39" s="141"/>
      <c r="F39" s="142"/>
      <c r="G39" s="134"/>
      <c r="H39" s="143"/>
      <c r="I39" s="217"/>
      <c r="J39" s="217"/>
      <c r="K39" s="147"/>
      <c r="L39" s="131">
        <f ca="1">K$126-'Bang CDPS'!F$105</f>
        <v>0</v>
      </c>
      <c r="M39" s="131">
        <f ca="1">K$126-'Bang CDPS'!G$105</f>
        <v>0</v>
      </c>
      <c r="N39" s="117"/>
      <c r="O39" s="118"/>
      <c r="P39" s="119"/>
      <c r="Q39" s="120"/>
      <c r="R39" s="120"/>
      <c r="S39" s="118"/>
      <c r="T39" s="121"/>
      <c r="U39" s="122"/>
      <c r="V39" s="122"/>
    </row>
    <row r="40" spans="1:22" ht="18.75" customHeight="1" x14ac:dyDescent="0.25">
      <c r="A40" s="252"/>
      <c r="B40" s="132"/>
      <c r="C40" s="133"/>
      <c r="D40" s="125"/>
      <c r="E40" s="141"/>
      <c r="F40" s="142"/>
      <c r="G40" s="143"/>
      <c r="H40" s="143"/>
      <c r="I40" s="217"/>
      <c r="J40" s="217"/>
      <c r="K40" s="147"/>
      <c r="L40" s="131">
        <f ca="1">K$126-'Bang CDPS'!F$105</f>
        <v>0</v>
      </c>
      <c r="M40" s="131">
        <f ca="1">K$126-'Bang CDPS'!G$105</f>
        <v>0</v>
      </c>
      <c r="N40" s="117"/>
      <c r="O40" s="118"/>
      <c r="P40" s="119"/>
      <c r="Q40" s="120"/>
      <c r="R40" s="120"/>
      <c r="S40" s="118"/>
      <c r="T40" s="121"/>
      <c r="U40" s="122"/>
      <c r="V40" s="122"/>
    </row>
    <row r="41" spans="1:22" ht="18.75" customHeight="1" x14ac:dyDescent="0.25">
      <c r="A41" s="123"/>
      <c r="B41" s="132" t="s">
        <v>466</v>
      </c>
      <c r="C41" s="133" t="s">
        <v>559</v>
      </c>
      <c r="D41" s="125" t="s">
        <v>609</v>
      </c>
      <c r="E41" s="141"/>
      <c r="F41" s="142"/>
      <c r="G41" s="143"/>
      <c r="H41" s="143"/>
      <c r="I41" s="217"/>
      <c r="J41" s="217"/>
      <c r="K41" s="147"/>
      <c r="L41" s="131">
        <f ca="1">K$126-'Bang CDPS'!F$105</f>
        <v>0</v>
      </c>
      <c r="M41" s="131">
        <f ca="1">K$126-'Bang CDPS'!G$105</f>
        <v>0</v>
      </c>
      <c r="N41" s="117"/>
      <c r="O41" s="118"/>
      <c r="P41" s="119"/>
      <c r="Q41" s="120"/>
      <c r="R41" s="120"/>
      <c r="S41" s="118"/>
      <c r="T41" s="121"/>
      <c r="U41" s="122"/>
      <c r="V41" s="122"/>
    </row>
    <row r="42" spans="1:22" ht="18.75" customHeight="1" x14ac:dyDescent="0.25">
      <c r="A42" s="123"/>
      <c r="B42" s="132"/>
      <c r="C42" s="133"/>
      <c r="D42" s="125"/>
      <c r="E42" s="141"/>
      <c r="F42" s="142"/>
      <c r="G42" s="143"/>
      <c r="H42" s="143"/>
      <c r="I42" s="217"/>
      <c r="J42" s="217"/>
      <c r="K42" s="147"/>
      <c r="L42" s="131">
        <f ca="1">K$126-'Bang CDPS'!F$105</f>
        <v>0</v>
      </c>
      <c r="M42" s="131">
        <f ca="1">K$126-'Bang CDPS'!G$105</f>
        <v>0</v>
      </c>
      <c r="N42" s="117"/>
      <c r="O42" s="118"/>
      <c r="P42" s="119"/>
      <c r="Q42" s="120"/>
      <c r="R42" s="120"/>
      <c r="S42" s="118"/>
      <c r="T42" s="121"/>
      <c r="U42" s="122"/>
      <c r="V42" s="122"/>
    </row>
    <row r="43" spans="1:22" ht="18.75" customHeight="1" x14ac:dyDescent="0.25">
      <c r="A43" s="123"/>
      <c r="B43" s="132" t="s">
        <v>467</v>
      </c>
      <c r="C43" s="133" t="s">
        <v>559</v>
      </c>
      <c r="D43" s="125" t="s">
        <v>546</v>
      </c>
      <c r="E43" s="141"/>
      <c r="F43" s="142"/>
      <c r="G43" s="143"/>
      <c r="H43" s="143"/>
      <c r="I43" s="217"/>
      <c r="J43" s="129"/>
      <c r="K43" s="147"/>
      <c r="L43" s="131">
        <f ca="1">K$126-'Bang CDPS'!F$105</f>
        <v>0</v>
      </c>
      <c r="M43" s="131">
        <f ca="1">K$126-'Bang CDPS'!G$105</f>
        <v>0</v>
      </c>
      <c r="N43" s="117"/>
      <c r="O43" s="118"/>
      <c r="P43" s="119"/>
      <c r="Q43" s="120"/>
      <c r="R43" s="120"/>
      <c r="S43" s="118"/>
      <c r="T43" s="121"/>
      <c r="U43" s="122"/>
      <c r="V43" s="122"/>
    </row>
    <row r="44" spans="1:22" ht="18.75" customHeight="1" x14ac:dyDescent="0.25">
      <c r="A44" s="123"/>
      <c r="B44" s="132" t="s">
        <v>467</v>
      </c>
      <c r="C44" s="133" t="s">
        <v>559</v>
      </c>
      <c r="D44" s="125" t="s">
        <v>547</v>
      </c>
      <c r="E44" s="141"/>
      <c r="F44" s="142"/>
      <c r="G44" s="143"/>
      <c r="H44" s="143"/>
      <c r="I44" s="217"/>
      <c r="J44" s="129"/>
      <c r="K44" s="147"/>
      <c r="L44" s="131">
        <f ca="1">K$126-'Bang CDPS'!F$105</f>
        <v>0</v>
      </c>
      <c r="M44" s="131">
        <f ca="1">K$126-'Bang CDPS'!G$105</f>
        <v>0</v>
      </c>
      <c r="N44" s="117"/>
      <c r="O44" s="118"/>
      <c r="P44" s="119"/>
      <c r="Q44" s="120"/>
      <c r="R44" s="120"/>
      <c r="S44" s="118"/>
      <c r="T44" s="121"/>
      <c r="U44" s="122"/>
      <c r="V44" s="122"/>
    </row>
    <row r="45" spans="1:22" ht="18.75" customHeight="1" x14ac:dyDescent="0.25">
      <c r="A45" s="252"/>
      <c r="B45" s="132" t="s">
        <v>467</v>
      </c>
      <c r="C45" s="133" t="s">
        <v>559</v>
      </c>
      <c r="D45" s="125" t="s">
        <v>568</v>
      </c>
      <c r="E45" s="141"/>
      <c r="F45" s="142"/>
      <c r="G45" s="143"/>
      <c r="H45" s="143"/>
      <c r="I45" s="217"/>
      <c r="J45" s="129"/>
      <c r="K45" s="147"/>
      <c r="L45" s="131">
        <f ca="1">K$126-'Bang CDPS'!F$105</f>
        <v>0</v>
      </c>
      <c r="M45" s="131">
        <f ca="1">K$126-'Bang CDPS'!G$105</f>
        <v>0</v>
      </c>
      <c r="N45" s="117"/>
      <c r="O45" s="118"/>
      <c r="P45" s="119"/>
      <c r="Q45" s="120"/>
      <c r="R45" s="120"/>
      <c r="S45" s="118"/>
      <c r="T45" s="121"/>
      <c r="U45" s="122"/>
      <c r="V45" s="122"/>
    </row>
    <row r="46" spans="1:22" ht="18.75" customHeight="1" x14ac:dyDescent="0.25">
      <c r="A46" s="252"/>
      <c r="B46" s="132" t="s">
        <v>467</v>
      </c>
      <c r="C46" s="133" t="s">
        <v>559</v>
      </c>
      <c r="D46" s="125" t="s">
        <v>569</v>
      </c>
      <c r="E46" s="141"/>
      <c r="F46" s="142"/>
      <c r="G46" s="143"/>
      <c r="H46" s="143"/>
      <c r="I46" s="217"/>
      <c r="J46" s="129"/>
      <c r="K46" s="147"/>
      <c r="L46" s="131">
        <f ca="1">K$126-'Bang CDPS'!F$105</f>
        <v>0</v>
      </c>
      <c r="M46" s="131">
        <f ca="1">K$126-'Bang CDPS'!G$105</f>
        <v>0</v>
      </c>
      <c r="N46" s="117"/>
      <c r="O46" s="118"/>
      <c r="P46" s="119"/>
      <c r="Q46" s="120"/>
      <c r="R46" s="120"/>
      <c r="S46" s="118"/>
      <c r="T46" s="121"/>
      <c r="U46" s="122"/>
      <c r="V46" s="122"/>
    </row>
    <row r="47" spans="1:22" ht="18.75" customHeight="1" x14ac:dyDescent="0.25">
      <c r="A47" s="252"/>
      <c r="B47" s="132" t="s">
        <v>467</v>
      </c>
      <c r="C47" s="133" t="s">
        <v>559</v>
      </c>
      <c r="D47" s="125" t="s">
        <v>570</v>
      </c>
      <c r="E47" s="141"/>
      <c r="F47" s="142"/>
      <c r="G47" s="143"/>
      <c r="H47" s="143"/>
      <c r="I47" s="217"/>
      <c r="J47" s="129"/>
      <c r="K47" s="147"/>
      <c r="L47" s="131">
        <f ca="1">K$126-'Bang CDPS'!F$105</f>
        <v>0</v>
      </c>
      <c r="M47" s="131">
        <f ca="1">K$126-'Bang CDPS'!G$105</f>
        <v>0</v>
      </c>
      <c r="N47" s="117"/>
      <c r="O47" s="118"/>
      <c r="P47" s="119"/>
      <c r="Q47" s="120"/>
      <c r="R47" s="120"/>
      <c r="S47" s="118"/>
      <c r="T47" s="121"/>
      <c r="U47" s="122"/>
      <c r="V47" s="122"/>
    </row>
    <row r="48" spans="1:22" ht="18.75" customHeight="1" x14ac:dyDescent="0.25">
      <c r="A48" s="123"/>
      <c r="B48" s="132"/>
      <c r="C48" s="133"/>
      <c r="D48" s="125"/>
      <c r="E48" s="141"/>
      <c r="F48" s="142"/>
      <c r="G48" s="143"/>
      <c r="H48" s="143"/>
      <c r="I48" s="217"/>
      <c r="J48" s="217"/>
      <c r="K48" s="147"/>
      <c r="L48" s="131">
        <f ca="1">K$126-'Bang CDPS'!F$105</f>
        <v>0</v>
      </c>
      <c r="M48" s="131">
        <f ca="1">K$126-'Bang CDPS'!G$105</f>
        <v>0</v>
      </c>
      <c r="N48" s="117"/>
      <c r="O48" s="118"/>
      <c r="P48" s="119"/>
      <c r="Q48" s="120"/>
      <c r="R48" s="120"/>
      <c r="S48" s="118"/>
      <c r="T48" s="121"/>
      <c r="U48" s="122"/>
      <c r="V48" s="122"/>
    </row>
    <row r="49" spans="1:22" ht="18.75" customHeight="1" x14ac:dyDescent="0.25">
      <c r="A49" s="123"/>
      <c r="B49" s="124" t="s">
        <v>610</v>
      </c>
      <c r="C49" s="133" t="s">
        <v>559</v>
      </c>
      <c r="D49" s="125" t="s">
        <v>561</v>
      </c>
      <c r="E49" s="141"/>
      <c r="F49" s="142"/>
      <c r="G49" s="143"/>
      <c r="H49" s="143"/>
      <c r="I49" s="217"/>
      <c r="J49" s="217"/>
      <c r="K49" s="147"/>
      <c r="L49" s="131">
        <f ca="1">K$126-'Bang CDPS'!F$105</f>
        <v>0</v>
      </c>
      <c r="M49" s="131">
        <f ca="1">K$126-'Bang CDPS'!G$105</f>
        <v>0</v>
      </c>
      <c r="N49" s="117"/>
      <c r="O49" s="118"/>
      <c r="P49" s="119"/>
      <c r="Q49" s="120"/>
      <c r="R49" s="120"/>
      <c r="S49" s="118"/>
      <c r="T49" s="121"/>
      <c r="U49" s="122"/>
      <c r="V49" s="122"/>
    </row>
    <row r="50" spans="1:22" ht="18.75" customHeight="1" x14ac:dyDescent="0.25">
      <c r="A50" s="123"/>
      <c r="B50" s="124" t="s">
        <v>610</v>
      </c>
      <c r="C50" s="133" t="s">
        <v>559</v>
      </c>
      <c r="D50" s="125" t="s">
        <v>473</v>
      </c>
      <c r="E50" s="141"/>
      <c r="F50" s="142"/>
      <c r="G50" s="143"/>
      <c r="H50" s="143"/>
      <c r="I50" s="217"/>
      <c r="J50" s="217"/>
      <c r="K50" s="147"/>
      <c r="L50" s="131">
        <f ca="1">K$126-'Bang CDPS'!F$105</f>
        <v>0</v>
      </c>
      <c r="M50" s="131">
        <f ca="1">K$126-'Bang CDPS'!G$105</f>
        <v>0</v>
      </c>
      <c r="N50" s="117"/>
      <c r="O50" s="118"/>
      <c r="P50" s="119"/>
      <c r="Q50" s="120"/>
      <c r="R50" s="120"/>
      <c r="S50" s="118"/>
      <c r="T50" s="121"/>
      <c r="U50" s="122"/>
      <c r="V50" s="122"/>
    </row>
    <row r="51" spans="1:22" ht="18.75" customHeight="1" x14ac:dyDescent="0.25">
      <c r="A51" s="123"/>
      <c r="B51" s="124" t="s">
        <v>610</v>
      </c>
      <c r="C51" s="133" t="s">
        <v>559</v>
      </c>
      <c r="D51" s="125" t="s">
        <v>468</v>
      </c>
      <c r="E51" s="141"/>
      <c r="F51" s="142"/>
      <c r="G51" s="143"/>
      <c r="H51" s="143"/>
      <c r="I51" s="217"/>
      <c r="J51" s="217"/>
      <c r="K51" s="147"/>
      <c r="L51" s="131">
        <f ca="1">K$126-'Bang CDPS'!F$105</f>
        <v>0</v>
      </c>
      <c r="M51" s="131">
        <f ca="1">K$126-'Bang CDPS'!G$105</f>
        <v>0</v>
      </c>
      <c r="N51" s="117"/>
      <c r="O51" s="118"/>
      <c r="P51" s="119"/>
      <c r="Q51" s="120"/>
      <c r="R51" s="120"/>
      <c r="S51" s="118"/>
      <c r="T51" s="121"/>
      <c r="U51" s="122"/>
      <c r="V51" s="122"/>
    </row>
    <row r="52" spans="1:22" ht="18.75" customHeight="1" x14ac:dyDescent="0.25">
      <c r="A52" s="123"/>
      <c r="B52" s="132"/>
      <c r="C52" s="133"/>
      <c r="D52" s="125"/>
      <c r="E52" s="141"/>
      <c r="F52" s="142"/>
      <c r="G52" s="143"/>
      <c r="H52" s="143"/>
      <c r="I52" s="217"/>
      <c r="J52" s="217"/>
      <c r="K52" s="147"/>
      <c r="L52" s="131">
        <f ca="1">K$126-'Bang CDPS'!F$105</f>
        <v>0</v>
      </c>
      <c r="M52" s="131">
        <f ca="1">K$126-'Bang CDPS'!G$105</f>
        <v>0</v>
      </c>
      <c r="N52" s="117"/>
      <c r="O52" s="118"/>
      <c r="P52" s="119"/>
      <c r="Q52" s="120"/>
      <c r="R52" s="120"/>
      <c r="S52" s="118"/>
      <c r="T52" s="121"/>
      <c r="U52" s="122"/>
      <c r="V52" s="122"/>
    </row>
    <row r="53" spans="1:22" ht="18.75" customHeight="1" x14ac:dyDescent="0.25">
      <c r="A53" s="123"/>
      <c r="B53" s="132" t="s">
        <v>482</v>
      </c>
      <c r="C53" s="133" t="s">
        <v>559</v>
      </c>
      <c r="D53" s="125" t="s">
        <v>550</v>
      </c>
      <c r="E53" s="141"/>
      <c r="F53" s="142"/>
      <c r="G53" s="143"/>
      <c r="H53" s="143"/>
      <c r="I53" s="217"/>
      <c r="J53" s="217"/>
      <c r="K53" s="147"/>
      <c r="L53" s="131">
        <f ca="1">K$126-'Bang CDPS'!F$105</f>
        <v>0</v>
      </c>
      <c r="M53" s="131">
        <f ca="1">K$126-'Bang CDPS'!G$105</f>
        <v>0</v>
      </c>
      <c r="N53" s="117"/>
      <c r="O53" s="118"/>
      <c r="P53" s="119"/>
      <c r="Q53" s="120"/>
      <c r="R53" s="120"/>
      <c r="S53" s="118"/>
      <c r="T53" s="121"/>
      <c r="U53" s="122"/>
      <c r="V53" s="122"/>
    </row>
    <row r="54" spans="1:22" ht="18.75" customHeight="1" x14ac:dyDescent="0.25">
      <c r="A54" s="123"/>
      <c r="B54" s="132"/>
      <c r="C54" s="133"/>
      <c r="D54" s="125"/>
      <c r="E54" s="141"/>
      <c r="F54" s="142"/>
      <c r="G54" s="143"/>
      <c r="H54" s="143"/>
      <c r="I54" s="217"/>
      <c r="J54" s="217"/>
      <c r="K54" s="147"/>
      <c r="L54" s="131">
        <f ca="1">K$126-'Bang CDPS'!F$105</f>
        <v>0</v>
      </c>
      <c r="M54" s="131">
        <f ca="1">K$126-'Bang CDPS'!G$105</f>
        <v>0</v>
      </c>
      <c r="N54" s="117"/>
      <c r="O54" s="118"/>
      <c r="P54" s="119"/>
      <c r="Q54" s="120"/>
      <c r="R54" s="120"/>
      <c r="S54" s="118"/>
      <c r="T54" s="121"/>
      <c r="U54" s="122"/>
      <c r="V54" s="122"/>
    </row>
    <row r="55" spans="1:22" ht="18.75" customHeight="1" x14ac:dyDescent="0.25">
      <c r="A55" s="123"/>
      <c r="B55" s="124" t="s">
        <v>611</v>
      </c>
      <c r="C55" s="133" t="s">
        <v>559</v>
      </c>
      <c r="D55" s="125" t="s">
        <v>562</v>
      </c>
      <c r="E55" s="141"/>
      <c r="F55" s="142"/>
      <c r="G55" s="143"/>
      <c r="H55" s="143"/>
      <c r="I55" s="217"/>
      <c r="J55" s="217"/>
      <c r="K55" s="144"/>
      <c r="L55" s="131">
        <f ca="1">K$126-'Bang CDPS'!F$105</f>
        <v>0</v>
      </c>
      <c r="M55" s="131">
        <f ca="1">K$126-'Bang CDPS'!G$105</f>
        <v>0</v>
      </c>
      <c r="N55" s="117"/>
      <c r="O55" s="118"/>
      <c r="P55" s="119"/>
      <c r="Q55" s="120"/>
      <c r="R55" s="120"/>
      <c r="S55" s="118"/>
      <c r="T55" s="121"/>
      <c r="U55" s="122"/>
      <c r="V55" s="122"/>
    </row>
    <row r="56" spans="1:22" ht="18.75" customHeight="1" x14ac:dyDescent="0.25">
      <c r="A56" s="123"/>
      <c r="B56" s="124" t="s">
        <v>611</v>
      </c>
      <c r="C56" s="133" t="s">
        <v>559</v>
      </c>
      <c r="D56" s="125" t="s">
        <v>474</v>
      </c>
      <c r="E56" s="141"/>
      <c r="F56" s="142"/>
      <c r="G56" s="143"/>
      <c r="H56" s="143"/>
      <c r="I56" s="217"/>
      <c r="J56" s="217"/>
      <c r="K56" s="144"/>
      <c r="L56" s="131">
        <f ca="1">K$126-'Bang CDPS'!F$105</f>
        <v>0</v>
      </c>
      <c r="M56" s="131">
        <f ca="1">K$126-'Bang CDPS'!G$105</f>
        <v>0</v>
      </c>
      <c r="N56" s="117"/>
      <c r="O56" s="118"/>
      <c r="P56" s="119"/>
      <c r="Q56" s="120"/>
      <c r="R56" s="120"/>
      <c r="S56" s="118"/>
      <c r="T56" s="121"/>
      <c r="U56" s="122"/>
      <c r="V56" s="122"/>
    </row>
    <row r="57" spans="1:22" ht="18.75" customHeight="1" x14ac:dyDescent="0.25">
      <c r="A57" s="123"/>
      <c r="B57" s="124" t="s">
        <v>611</v>
      </c>
      <c r="C57" s="133" t="s">
        <v>559</v>
      </c>
      <c r="D57" s="125" t="s">
        <v>465</v>
      </c>
      <c r="E57" s="126"/>
      <c r="F57" s="133"/>
      <c r="G57" s="136"/>
      <c r="H57" s="134"/>
      <c r="I57" s="217"/>
      <c r="J57" s="217"/>
      <c r="K57" s="130"/>
      <c r="L57" s="131">
        <f ca="1">K$126-'Bang CDPS'!F$105</f>
        <v>0</v>
      </c>
      <c r="M57" s="131">
        <f ca="1">K$126-'Bang CDPS'!G$105</f>
        <v>0</v>
      </c>
      <c r="N57" s="117"/>
      <c r="O57" s="118"/>
      <c r="P57" s="119"/>
      <c r="Q57" s="120"/>
      <c r="R57" s="120"/>
      <c r="S57" s="118"/>
      <c r="T57" s="121"/>
      <c r="U57" s="122"/>
      <c r="V57" s="122"/>
    </row>
    <row r="58" spans="1:22" ht="18.75" customHeight="1" x14ac:dyDescent="0.25">
      <c r="A58" s="123"/>
      <c r="B58" s="132"/>
      <c r="C58" s="252"/>
      <c r="D58" s="135"/>
      <c r="E58" s="141"/>
      <c r="F58" s="145"/>
      <c r="G58" s="146"/>
      <c r="H58" s="146"/>
      <c r="I58" s="258"/>
      <c r="J58" s="258"/>
      <c r="K58" s="147"/>
      <c r="L58" s="131">
        <f ca="1">K$126-'Bang CDPS'!F$105</f>
        <v>0</v>
      </c>
      <c r="M58" s="131">
        <f ca="1">K$126-'Bang CDPS'!G$105</f>
        <v>0</v>
      </c>
      <c r="N58" s="117"/>
      <c r="O58" s="118"/>
      <c r="P58" s="119"/>
      <c r="Q58" s="120"/>
      <c r="R58" s="120"/>
      <c r="S58" s="118"/>
      <c r="T58" s="121"/>
      <c r="U58" s="122"/>
      <c r="V58" s="122"/>
    </row>
    <row r="59" spans="1:22" ht="18.75" customHeight="1" x14ac:dyDescent="0.25">
      <c r="A59" s="123"/>
      <c r="B59" s="132" t="s">
        <v>335</v>
      </c>
      <c r="C59" s="252">
        <v>44742</v>
      </c>
      <c r="D59" s="135" t="s">
        <v>492</v>
      </c>
      <c r="E59" s="141"/>
      <c r="F59" s="145"/>
      <c r="G59" s="146"/>
      <c r="H59" s="146"/>
      <c r="I59" s="217"/>
      <c r="J59" s="258"/>
      <c r="K59" s="147"/>
      <c r="L59" s="131">
        <f ca="1">K$126-'Bang CDPS'!F$105</f>
        <v>0</v>
      </c>
      <c r="M59" s="131">
        <f ca="1">K$126-'Bang CDPS'!G$105</f>
        <v>0</v>
      </c>
      <c r="N59" s="117"/>
      <c r="O59" s="118"/>
      <c r="P59" s="119"/>
      <c r="Q59" s="120"/>
      <c r="R59" s="120"/>
      <c r="S59" s="118"/>
      <c r="T59" s="121"/>
      <c r="U59" s="122"/>
      <c r="V59" s="122"/>
    </row>
    <row r="60" spans="1:22" ht="18.75" customHeight="1" x14ac:dyDescent="0.25">
      <c r="A60" s="123"/>
      <c r="B60" s="132"/>
      <c r="C60" s="252"/>
      <c r="D60" s="135"/>
      <c r="E60" s="141"/>
      <c r="F60" s="145"/>
      <c r="G60" s="146"/>
      <c r="H60" s="146"/>
      <c r="I60" s="258"/>
      <c r="J60" s="258"/>
      <c r="K60" s="147"/>
      <c r="L60" s="131">
        <f ca="1">K$126-'Bang CDPS'!F$105</f>
        <v>0</v>
      </c>
      <c r="M60" s="131">
        <f ca="1">K$126-'Bang CDPS'!G$105</f>
        <v>0</v>
      </c>
      <c r="N60" s="117"/>
      <c r="O60" s="118"/>
      <c r="P60" s="119"/>
      <c r="Q60" s="120"/>
      <c r="R60" s="120"/>
      <c r="S60" s="118"/>
      <c r="T60" s="121"/>
      <c r="U60" s="122"/>
      <c r="V60" s="122"/>
    </row>
    <row r="61" spans="1:22" ht="18.75" customHeight="1" x14ac:dyDescent="0.25">
      <c r="A61" s="123"/>
      <c r="B61" s="132" t="s">
        <v>336</v>
      </c>
      <c r="C61" s="252">
        <v>44742</v>
      </c>
      <c r="D61" s="135" t="s">
        <v>475</v>
      </c>
      <c r="E61" s="126"/>
      <c r="F61" s="127"/>
      <c r="G61" s="128"/>
      <c r="H61" s="128"/>
      <c r="I61" s="217"/>
      <c r="J61" s="217"/>
      <c r="K61" s="140"/>
      <c r="L61" s="131">
        <f ca="1">K$126-'Bang CDPS'!F$105</f>
        <v>0</v>
      </c>
      <c r="M61" s="131">
        <f ca="1">K$126-'Bang CDPS'!G$105</f>
        <v>0</v>
      </c>
      <c r="N61" s="117"/>
      <c r="O61" s="118"/>
      <c r="P61" s="119"/>
      <c r="Q61" s="120"/>
      <c r="R61" s="120"/>
      <c r="S61" s="118"/>
      <c r="T61" s="121"/>
      <c r="U61" s="122"/>
      <c r="V61" s="122"/>
    </row>
    <row r="62" spans="1:22" ht="18.75" customHeight="1" x14ac:dyDescent="0.25">
      <c r="A62" s="123"/>
      <c r="B62" s="132" t="s">
        <v>336</v>
      </c>
      <c r="C62" s="252">
        <v>44742</v>
      </c>
      <c r="D62" s="135" t="s">
        <v>476</v>
      </c>
      <c r="E62" s="126"/>
      <c r="F62" s="127"/>
      <c r="G62" s="128"/>
      <c r="H62" s="128"/>
      <c r="I62" s="217"/>
      <c r="J62" s="217"/>
      <c r="K62" s="140"/>
      <c r="L62" s="131">
        <f ca="1">K$126-'Bang CDPS'!F$105</f>
        <v>0</v>
      </c>
      <c r="M62" s="131">
        <f ca="1">K$126-'Bang CDPS'!G$105</f>
        <v>0</v>
      </c>
      <c r="N62" s="117"/>
      <c r="O62" s="118"/>
      <c r="P62" s="119"/>
      <c r="Q62" s="120"/>
      <c r="R62" s="120"/>
      <c r="S62" s="118"/>
      <c r="T62" s="121"/>
      <c r="U62" s="122"/>
      <c r="V62" s="122"/>
    </row>
    <row r="63" spans="1:22" ht="18.75" customHeight="1" x14ac:dyDescent="0.25">
      <c r="A63" s="123"/>
      <c r="B63" s="132" t="s">
        <v>336</v>
      </c>
      <c r="C63" s="252">
        <v>44742</v>
      </c>
      <c r="D63" s="135" t="s">
        <v>477</v>
      </c>
      <c r="E63" s="126"/>
      <c r="F63" s="127"/>
      <c r="G63" s="128"/>
      <c r="H63" s="128"/>
      <c r="I63" s="217"/>
      <c r="J63" s="217"/>
      <c r="K63" s="140"/>
      <c r="L63" s="131">
        <f ca="1">K$126-'Bang CDPS'!F$105</f>
        <v>0</v>
      </c>
      <c r="M63" s="131">
        <f ca="1">K$126-'Bang CDPS'!G$105</f>
        <v>0</v>
      </c>
      <c r="N63" s="117"/>
      <c r="O63" s="118"/>
      <c r="P63" s="119"/>
      <c r="Q63" s="120"/>
      <c r="R63" s="120"/>
      <c r="S63" s="118"/>
      <c r="T63" s="121"/>
      <c r="U63" s="122"/>
      <c r="V63" s="122"/>
    </row>
    <row r="64" spans="1:22" ht="18.75" customHeight="1" x14ac:dyDescent="0.25">
      <c r="A64" s="252"/>
      <c r="B64" s="132"/>
      <c r="C64" s="252"/>
      <c r="D64" s="135"/>
      <c r="E64" s="126"/>
      <c r="F64" s="127"/>
      <c r="G64" s="128"/>
      <c r="H64" s="128"/>
      <c r="I64" s="217"/>
      <c r="J64" s="217"/>
      <c r="K64" s="140"/>
      <c r="L64" s="131">
        <f ca="1">K$126-'Bang CDPS'!F$105</f>
        <v>0</v>
      </c>
      <c r="M64" s="131">
        <f ca="1">K$126-'Bang CDPS'!G$105</f>
        <v>0</v>
      </c>
      <c r="N64" s="117"/>
      <c r="O64" s="118"/>
      <c r="P64" s="119"/>
      <c r="Q64" s="120"/>
      <c r="R64" s="120"/>
      <c r="S64" s="118"/>
      <c r="T64" s="121"/>
      <c r="U64" s="122"/>
      <c r="V64" s="122"/>
    </row>
    <row r="65" spans="1:22" ht="18.75" customHeight="1" x14ac:dyDescent="0.25">
      <c r="A65" s="123"/>
      <c r="B65" s="132" t="s">
        <v>432</v>
      </c>
      <c r="C65" s="252">
        <v>44742</v>
      </c>
      <c r="D65" s="135" t="s">
        <v>582</v>
      </c>
      <c r="E65" s="126"/>
      <c r="F65" s="127"/>
      <c r="G65" s="128"/>
      <c r="H65" s="128"/>
      <c r="I65" s="217"/>
      <c r="J65" s="217"/>
      <c r="K65" s="140"/>
      <c r="L65" s="131">
        <f ca="1">K$126-'Bang CDPS'!F$105</f>
        <v>0</v>
      </c>
      <c r="M65" s="131">
        <f ca="1">K$126-'Bang CDPS'!G$105</f>
        <v>0</v>
      </c>
      <c r="N65" s="117"/>
      <c r="O65" s="118"/>
      <c r="P65" s="119"/>
      <c r="Q65" s="120"/>
      <c r="R65" s="120"/>
      <c r="S65" s="118"/>
      <c r="T65" s="121"/>
      <c r="U65" s="122"/>
      <c r="V65" s="122"/>
    </row>
    <row r="66" spans="1:22" ht="18.75" customHeight="1" x14ac:dyDescent="0.25">
      <c r="A66" s="123"/>
      <c r="B66" s="132" t="s">
        <v>432</v>
      </c>
      <c r="C66" s="252">
        <v>44742</v>
      </c>
      <c r="D66" s="135" t="s">
        <v>583</v>
      </c>
      <c r="E66" s="126"/>
      <c r="F66" s="127"/>
      <c r="G66" s="128"/>
      <c r="H66" s="128"/>
      <c r="I66" s="217"/>
      <c r="J66" s="217"/>
      <c r="K66" s="140"/>
      <c r="L66" s="131">
        <f ca="1">K$126-'Bang CDPS'!F$105</f>
        <v>0</v>
      </c>
      <c r="M66" s="131">
        <f ca="1">K$126-'Bang CDPS'!G$105</f>
        <v>0</v>
      </c>
      <c r="N66" s="117"/>
      <c r="O66" s="118"/>
      <c r="P66" s="119"/>
      <c r="Q66" s="120"/>
      <c r="R66" s="120"/>
      <c r="S66" s="118"/>
      <c r="T66" s="121"/>
      <c r="U66" s="122"/>
      <c r="V66" s="122"/>
    </row>
    <row r="67" spans="1:22" ht="18.75" customHeight="1" x14ac:dyDescent="0.25">
      <c r="A67" s="252"/>
      <c r="B67" s="132" t="s">
        <v>432</v>
      </c>
      <c r="C67" s="252">
        <v>44742</v>
      </c>
      <c r="D67" s="135" t="s">
        <v>584</v>
      </c>
      <c r="E67" s="126"/>
      <c r="F67" s="127"/>
      <c r="G67" s="128"/>
      <c r="H67" s="128"/>
      <c r="I67" s="217"/>
      <c r="J67" s="217"/>
      <c r="K67" s="140"/>
      <c r="L67" s="131">
        <f ca="1">K$126-'Bang CDPS'!F$105</f>
        <v>0</v>
      </c>
      <c r="M67" s="131">
        <f ca="1">K$126-'Bang CDPS'!G$105</f>
        <v>0</v>
      </c>
      <c r="N67" s="117"/>
      <c r="O67" s="118"/>
      <c r="P67" s="119"/>
      <c r="Q67" s="120"/>
      <c r="R67" s="120"/>
      <c r="S67" s="118"/>
      <c r="T67" s="121"/>
      <c r="U67" s="122"/>
      <c r="V67" s="122"/>
    </row>
    <row r="68" spans="1:22" ht="18.75" customHeight="1" x14ac:dyDescent="0.25">
      <c r="A68" s="252"/>
      <c r="B68" s="132"/>
      <c r="C68" s="133"/>
      <c r="D68" s="135"/>
      <c r="E68" s="126"/>
      <c r="F68" s="127"/>
      <c r="G68" s="128"/>
      <c r="H68" s="128"/>
      <c r="I68" s="260"/>
      <c r="J68" s="258"/>
      <c r="K68" s="140"/>
      <c r="L68" s="131">
        <f ca="1">K$126-'Bang CDPS'!F$105</f>
        <v>0</v>
      </c>
      <c r="M68" s="131">
        <f ca="1">K$126-'Bang CDPS'!G$105</f>
        <v>0</v>
      </c>
      <c r="N68" s="117"/>
      <c r="O68" s="118"/>
      <c r="P68" s="119"/>
      <c r="Q68" s="120"/>
      <c r="R68" s="120"/>
      <c r="S68" s="118"/>
      <c r="T68" s="121"/>
      <c r="U68" s="122"/>
      <c r="V68" s="122"/>
    </row>
    <row r="69" spans="1:22" ht="18.75" customHeight="1" x14ac:dyDescent="0.25">
      <c r="A69" s="252"/>
      <c r="B69" s="132" t="s">
        <v>432</v>
      </c>
      <c r="C69" s="252">
        <v>44742</v>
      </c>
      <c r="D69" s="135" t="s">
        <v>585</v>
      </c>
      <c r="E69" s="126"/>
      <c r="F69" s="133"/>
      <c r="G69" s="134"/>
      <c r="H69" s="134"/>
      <c r="I69" s="217"/>
      <c r="J69" s="217"/>
      <c r="K69" s="140"/>
      <c r="L69" s="131">
        <f ca="1">K$126-'Bang CDPS'!F$105</f>
        <v>0</v>
      </c>
      <c r="M69" s="131">
        <f ca="1">K$126-'Bang CDPS'!G$105</f>
        <v>0</v>
      </c>
      <c r="N69" s="117"/>
      <c r="O69" s="118"/>
      <c r="P69" s="119"/>
      <c r="Q69" s="120"/>
      <c r="R69" s="120"/>
      <c r="S69" s="118"/>
      <c r="T69" s="121"/>
      <c r="U69" s="122"/>
      <c r="V69" s="122"/>
    </row>
    <row r="70" spans="1:22" ht="18.75" customHeight="1" x14ac:dyDescent="0.25">
      <c r="A70" s="252"/>
      <c r="B70" s="132" t="s">
        <v>432</v>
      </c>
      <c r="C70" s="252">
        <v>44742</v>
      </c>
      <c r="D70" s="135" t="s">
        <v>586</v>
      </c>
      <c r="E70" s="126"/>
      <c r="F70" s="127"/>
      <c r="G70" s="128"/>
      <c r="H70" s="128"/>
      <c r="I70" s="217"/>
      <c r="J70" s="217"/>
      <c r="K70" s="140"/>
      <c r="L70" s="131">
        <f ca="1">K$126-'Bang CDPS'!F$105</f>
        <v>0</v>
      </c>
      <c r="M70" s="131">
        <f ca="1">K$126-'Bang CDPS'!G$105</f>
        <v>0</v>
      </c>
      <c r="N70" s="117"/>
      <c r="O70" s="118"/>
      <c r="P70" s="119"/>
      <c r="Q70" s="120"/>
      <c r="R70" s="120"/>
      <c r="S70" s="118"/>
      <c r="T70" s="121"/>
      <c r="U70" s="122"/>
      <c r="V70" s="122"/>
    </row>
    <row r="71" spans="1:22" ht="18.75" customHeight="1" x14ac:dyDescent="0.25">
      <c r="A71" s="252"/>
      <c r="B71" s="132" t="s">
        <v>432</v>
      </c>
      <c r="C71" s="252">
        <v>44742</v>
      </c>
      <c r="D71" s="135" t="s">
        <v>587</v>
      </c>
      <c r="E71" s="126"/>
      <c r="F71" s="133"/>
      <c r="G71" s="134"/>
      <c r="H71" s="134"/>
      <c r="I71" s="217"/>
      <c r="J71" s="217"/>
      <c r="K71" s="140"/>
      <c r="L71" s="131">
        <f ca="1">K$126-'Bang CDPS'!F$105</f>
        <v>0</v>
      </c>
      <c r="M71" s="131">
        <f ca="1">K$126-'Bang CDPS'!G$105</f>
        <v>0</v>
      </c>
      <c r="N71" s="117"/>
      <c r="O71" s="118"/>
      <c r="P71" s="119"/>
      <c r="Q71" s="120"/>
      <c r="R71" s="120"/>
      <c r="S71" s="118"/>
      <c r="T71" s="121"/>
      <c r="U71" s="122"/>
      <c r="V71" s="122"/>
    </row>
    <row r="72" spans="1:22" ht="18.75" customHeight="1" x14ac:dyDescent="0.25">
      <c r="A72" s="252"/>
      <c r="B72" s="132"/>
      <c r="C72" s="252"/>
      <c r="D72" s="135"/>
      <c r="E72" s="141"/>
      <c r="F72" s="142"/>
      <c r="G72" s="143"/>
      <c r="H72" s="143"/>
      <c r="I72" s="217"/>
      <c r="J72" s="259"/>
      <c r="K72" s="140"/>
      <c r="L72" s="131">
        <f ca="1">K$126-'Bang CDPS'!F$105</f>
        <v>0</v>
      </c>
      <c r="M72" s="131">
        <f ca="1">K$126-'Bang CDPS'!G$105</f>
        <v>0</v>
      </c>
      <c r="N72" s="117"/>
      <c r="O72" s="118"/>
      <c r="P72" s="119"/>
      <c r="Q72" s="120"/>
      <c r="R72" s="120"/>
      <c r="S72" s="118"/>
      <c r="T72" s="121"/>
      <c r="U72" s="122"/>
      <c r="V72" s="122"/>
    </row>
    <row r="73" spans="1:22" ht="18.75" customHeight="1" x14ac:dyDescent="0.25">
      <c r="A73" s="252"/>
      <c r="B73" s="132" t="s">
        <v>432</v>
      </c>
      <c r="C73" s="252">
        <v>44742</v>
      </c>
      <c r="D73" s="135" t="s">
        <v>588</v>
      </c>
      <c r="E73" s="126"/>
      <c r="F73" s="133"/>
      <c r="G73" s="134"/>
      <c r="H73" s="134"/>
      <c r="I73" s="217"/>
      <c r="J73" s="217"/>
      <c r="K73" s="140"/>
      <c r="L73" s="131">
        <f ca="1">K$126-'Bang CDPS'!F$105</f>
        <v>0</v>
      </c>
      <c r="M73" s="131">
        <f ca="1">K$126-'Bang CDPS'!G$105</f>
        <v>0</v>
      </c>
      <c r="N73" s="117"/>
      <c r="O73" s="118"/>
      <c r="P73" s="119"/>
      <c r="Q73" s="120"/>
      <c r="R73" s="120"/>
      <c r="S73" s="118"/>
      <c r="T73" s="121"/>
      <c r="U73" s="122"/>
      <c r="V73" s="122"/>
    </row>
    <row r="74" spans="1:22" ht="18.75" customHeight="1" x14ac:dyDescent="0.25">
      <c r="A74" s="252"/>
      <c r="B74" s="132" t="s">
        <v>432</v>
      </c>
      <c r="C74" s="252">
        <v>44742</v>
      </c>
      <c r="D74" s="135" t="s">
        <v>589</v>
      </c>
      <c r="E74" s="126"/>
      <c r="F74" s="127"/>
      <c r="G74" s="128"/>
      <c r="H74" s="128"/>
      <c r="I74" s="217"/>
      <c r="J74" s="217"/>
      <c r="K74" s="140"/>
      <c r="L74" s="131">
        <f ca="1">K$126-'Bang CDPS'!F$105</f>
        <v>0</v>
      </c>
      <c r="M74" s="131">
        <f ca="1">K$126-'Bang CDPS'!G$105</f>
        <v>0</v>
      </c>
      <c r="N74" s="117"/>
      <c r="O74" s="118"/>
      <c r="P74" s="119"/>
      <c r="Q74" s="120"/>
      <c r="R74" s="120"/>
      <c r="S74" s="118"/>
      <c r="T74" s="121"/>
      <c r="U74" s="122"/>
      <c r="V74" s="122"/>
    </row>
    <row r="75" spans="1:22" ht="18.75" customHeight="1" x14ac:dyDescent="0.25">
      <c r="A75" s="252"/>
      <c r="B75" s="132" t="s">
        <v>432</v>
      </c>
      <c r="C75" s="252">
        <v>44742</v>
      </c>
      <c r="D75" s="135" t="s">
        <v>590</v>
      </c>
      <c r="E75" s="126"/>
      <c r="F75" s="133"/>
      <c r="G75" s="134"/>
      <c r="H75" s="134"/>
      <c r="I75" s="217"/>
      <c r="J75" s="217"/>
      <c r="K75" s="140"/>
      <c r="L75" s="131">
        <f ca="1">K$126-'Bang CDPS'!F$105</f>
        <v>0</v>
      </c>
      <c r="M75" s="131">
        <f ca="1">K$126-'Bang CDPS'!G$105</f>
        <v>0</v>
      </c>
      <c r="N75" s="117"/>
      <c r="O75" s="118"/>
      <c r="P75" s="119"/>
      <c r="Q75" s="120"/>
      <c r="R75" s="120"/>
      <c r="S75" s="118"/>
      <c r="T75" s="121"/>
      <c r="U75" s="122"/>
      <c r="V75" s="122"/>
    </row>
    <row r="76" spans="1:22" ht="18.75" customHeight="1" x14ac:dyDescent="0.25">
      <c r="A76" s="252"/>
      <c r="B76" s="132"/>
      <c r="C76" s="252"/>
      <c r="D76" s="135"/>
      <c r="E76" s="141"/>
      <c r="F76" s="142"/>
      <c r="G76" s="143"/>
      <c r="H76" s="143"/>
      <c r="I76" s="217"/>
      <c r="J76" s="259"/>
      <c r="K76" s="140"/>
      <c r="L76" s="131">
        <f ca="1">K$126-'Bang CDPS'!F$105</f>
        <v>0</v>
      </c>
      <c r="M76" s="131">
        <f ca="1">K$126-'Bang CDPS'!G$105</f>
        <v>0</v>
      </c>
      <c r="N76" s="117"/>
      <c r="O76" s="118"/>
      <c r="P76" s="119"/>
      <c r="Q76" s="120"/>
      <c r="R76" s="120"/>
      <c r="S76" s="118"/>
      <c r="T76" s="121"/>
      <c r="U76" s="122"/>
      <c r="V76" s="122"/>
    </row>
    <row r="77" spans="1:22" ht="18.75" customHeight="1" x14ac:dyDescent="0.25">
      <c r="A77" s="252"/>
      <c r="B77" s="132" t="s">
        <v>432</v>
      </c>
      <c r="C77" s="252">
        <v>44742</v>
      </c>
      <c r="D77" s="135" t="s">
        <v>591</v>
      </c>
      <c r="E77" s="126"/>
      <c r="F77" s="133"/>
      <c r="G77" s="134"/>
      <c r="H77" s="134"/>
      <c r="I77" s="217"/>
      <c r="J77" s="217"/>
      <c r="K77" s="140"/>
      <c r="L77" s="131">
        <f ca="1">K$126-'Bang CDPS'!F$105</f>
        <v>0</v>
      </c>
      <c r="M77" s="131">
        <f ca="1">K$126-'Bang CDPS'!G$105</f>
        <v>0</v>
      </c>
      <c r="N77" s="117"/>
      <c r="O77" s="118"/>
      <c r="P77" s="119"/>
      <c r="Q77" s="120"/>
      <c r="R77" s="120"/>
      <c r="S77" s="118"/>
      <c r="T77" s="121"/>
      <c r="U77" s="122"/>
      <c r="V77" s="122"/>
    </row>
    <row r="78" spans="1:22" ht="18.75" customHeight="1" x14ac:dyDescent="0.25">
      <c r="A78" s="252"/>
      <c r="B78" s="132" t="s">
        <v>432</v>
      </c>
      <c r="C78" s="252">
        <v>44742</v>
      </c>
      <c r="D78" s="135" t="s">
        <v>592</v>
      </c>
      <c r="E78" s="126"/>
      <c r="F78" s="127"/>
      <c r="G78" s="128"/>
      <c r="H78" s="128"/>
      <c r="I78" s="217"/>
      <c r="J78" s="217"/>
      <c r="K78" s="140"/>
      <c r="L78" s="131">
        <f ca="1">K$126-'Bang CDPS'!F$105</f>
        <v>0</v>
      </c>
      <c r="M78" s="131">
        <f ca="1">K$126-'Bang CDPS'!G$105</f>
        <v>0</v>
      </c>
      <c r="N78" s="117"/>
      <c r="O78" s="118"/>
      <c r="P78" s="119"/>
      <c r="Q78" s="120"/>
      <c r="R78" s="120"/>
      <c r="S78" s="118"/>
      <c r="T78" s="121"/>
      <c r="U78" s="122"/>
      <c r="V78" s="122"/>
    </row>
    <row r="79" spans="1:22" ht="18.75" customHeight="1" x14ac:dyDescent="0.25">
      <c r="A79" s="252"/>
      <c r="B79" s="132" t="s">
        <v>432</v>
      </c>
      <c r="C79" s="252">
        <v>44742</v>
      </c>
      <c r="D79" s="135" t="s">
        <v>593</v>
      </c>
      <c r="E79" s="126"/>
      <c r="F79" s="133"/>
      <c r="G79" s="134"/>
      <c r="H79" s="134"/>
      <c r="I79" s="217"/>
      <c r="J79" s="217"/>
      <c r="K79" s="140"/>
      <c r="L79" s="131">
        <f ca="1">K$126-'Bang CDPS'!F$105</f>
        <v>0</v>
      </c>
      <c r="M79" s="131">
        <f ca="1">K$126-'Bang CDPS'!G$105</f>
        <v>0</v>
      </c>
      <c r="N79" s="117"/>
      <c r="O79" s="118"/>
      <c r="P79" s="119"/>
      <c r="Q79" s="120"/>
      <c r="R79" s="120"/>
      <c r="S79" s="118"/>
      <c r="T79" s="121"/>
      <c r="U79" s="122"/>
      <c r="V79" s="122"/>
    </row>
    <row r="80" spans="1:22" ht="18.75" customHeight="1" x14ac:dyDescent="0.25">
      <c r="A80" s="252"/>
      <c r="B80" s="132"/>
      <c r="C80" s="252"/>
      <c r="D80" s="135"/>
      <c r="E80" s="126"/>
      <c r="F80" s="133"/>
      <c r="G80" s="134"/>
      <c r="H80" s="134"/>
      <c r="I80" s="217"/>
      <c r="J80" s="217"/>
      <c r="K80" s="140"/>
      <c r="L80" s="131">
        <f ca="1">K$126-'Bang CDPS'!F$105</f>
        <v>0</v>
      </c>
      <c r="M80" s="131">
        <f ca="1">K$126-'Bang CDPS'!G$105</f>
        <v>0</v>
      </c>
      <c r="N80" s="117"/>
      <c r="O80" s="118"/>
      <c r="P80" s="119"/>
      <c r="Q80" s="120"/>
      <c r="R80" s="120"/>
      <c r="S80" s="118"/>
      <c r="T80" s="121"/>
      <c r="U80" s="122"/>
      <c r="V80" s="122"/>
    </row>
    <row r="81" spans="1:22" ht="18.75" customHeight="1" x14ac:dyDescent="0.25">
      <c r="A81" s="252"/>
      <c r="B81" s="132" t="s">
        <v>432</v>
      </c>
      <c r="C81" s="252">
        <v>44742</v>
      </c>
      <c r="D81" s="135" t="s">
        <v>594</v>
      </c>
      <c r="E81" s="126"/>
      <c r="F81" s="133"/>
      <c r="G81" s="134"/>
      <c r="H81" s="134"/>
      <c r="I81" s="217"/>
      <c r="J81" s="217"/>
      <c r="K81" s="140"/>
      <c r="L81" s="131">
        <f ca="1">K$126-'Bang CDPS'!F$105</f>
        <v>0</v>
      </c>
      <c r="M81" s="131">
        <f ca="1">K$126-'Bang CDPS'!G$105</f>
        <v>0</v>
      </c>
      <c r="N81" s="117"/>
      <c r="O81" s="118"/>
      <c r="P81" s="119"/>
      <c r="Q81" s="120"/>
      <c r="R81" s="120"/>
      <c r="S81" s="118"/>
      <c r="T81" s="121"/>
      <c r="U81" s="122"/>
      <c r="V81" s="122"/>
    </row>
    <row r="82" spans="1:22" ht="18.75" customHeight="1" x14ac:dyDescent="0.25">
      <c r="A82" s="252"/>
      <c r="B82" s="132" t="s">
        <v>432</v>
      </c>
      <c r="C82" s="252">
        <v>44742</v>
      </c>
      <c r="D82" s="135" t="s">
        <v>595</v>
      </c>
      <c r="E82" s="126"/>
      <c r="F82" s="127"/>
      <c r="G82" s="128"/>
      <c r="H82" s="128"/>
      <c r="I82" s="217"/>
      <c r="J82" s="217"/>
      <c r="K82" s="140"/>
      <c r="L82" s="131">
        <f ca="1">K$126-'Bang CDPS'!F$105</f>
        <v>0</v>
      </c>
      <c r="M82" s="131">
        <f ca="1">K$126-'Bang CDPS'!G$105</f>
        <v>0</v>
      </c>
      <c r="N82" s="117"/>
      <c r="O82" s="118"/>
      <c r="P82" s="119"/>
      <c r="Q82" s="120"/>
      <c r="R82" s="120"/>
      <c r="S82" s="118"/>
      <c r="T82" s="121"/>
      <c r="U82" s="122"/>
      <c r="V82" s="122"/>
    </row>
    <row r="83" spans="1:22" ht="18.75" customHeight="1" x14ac:dyDescent="0.25">
      <c r="A83" s="252"/>
      <c r="B83" s="132" t="s">
        <v>432</v>
      </c>
      <c r="C83" s="252">
        <v>44742</v>
      </c>
      <c r="D83" s="135" t="s">
        <v>596</v>
      </c>
      <c r="E83" s="126"/>
      <c r="F83" s="133"/>
      <c r="G83" s="134"/>
      <c r="H83" s="134"/>
      <c r="I83" s="217"/>
      <c r="J83" s="217"/>
      <c r="K83" s="140"/>
      <c r="L83" s="131">
        <f ca="1">K$126-'Bang CDPS'!F$105</f>
        <v>0</v>
      </c>
      <c r="M83" s="131">
        <f ca="1">K$126-'Bang CDPS'!G$105</f>
        <v>0</v>
      </c>
      <c r="N83" s="117"/>
      <c r="O83" s="118"/>
      <c r="P83" s="119"/>
      <c r="Q83" s="120"/>
      <c r="R83" s="120"/>
      <c r="S83" s="118"/>
      <c r="T83" s="121"/>
      <c r="U83" s="122"/>
      <c r="V83" s="122"/>
    </row>
    <row r="84" spans="1:22" ht="18.75" customHeight="1" x14ac:dyDescent="0.25">
      <c r="A84" s="123"/>
      <c r="B84" s="132"/>
      <c r="C84" s="133"/>
      <c r="D84" s="135"/>
      <c r="E84" s="141"/>
      <c r="F84" s="145"/>
      <c r="G84" s="146"/>
      <c r="H84" s="146"/>
      <c r="I84" s="258"/>
      <c r="J84" s="258"/>
      <c r="K84" s="147"/>
      <c r="L84" s="131">
        <f ca="1">K$126-'Bang CDPS'!F$105</f>
        <v>0</v>
      </c>
      <c r="M84" s="131">
        <f ca="1">K$126-'Bang CDPS'!G$105</f>
        <v>0</v>
      </c>
      <c r="N84" s="117"/>
      <c r="O84" s="118"/>
      <c r="P84" s="119"/>
      <c r="Q84" s="120"/>
      <c r="R84" s="120"/>
      <c r="S84" s="118"/>
      <c r="T84" s="121"/>
      <c r="U84" s="122"/>
      <c r="V84" s="122"/>
    </row>
    <row r="85" spans="1:22" ht="18.75" customHeight="1" x14ac:dyDescent="0.25">
      <c r="A85" s="252"/>
      <c r="B85" s="132" t="s">
        <v>469</v>
      </c>
      <c r="C85" s="252">
        <v>44742</v>
      </c>
      <c r="D85" s="135" t="s">
        <v>483</v>
      </c>
      <c r="E85" s="126"/>
      <c r="F85" s="127"/>
      <c r="G85" s="128"/>
      <c r="H85" s="128"/>
      <c r="I85" s="217"/>
      <c r="J85" s="230"/>
      <c r="K85" s="140"/>
      <c r="L85" s="131">
        <f ca="1">K$126-'Bang CDPS'!F$105</f>
        <v>0</v>
      </c>
      <c r="M85" s="131">
        <f ca="1">K$126-'Bang CDPS'!G$105</f>
        <v>0</v>
      </c>
      <c r="N85" s="117"/>
      <c r="O85" s="118"/>
      <c r="P85" s="119"/>
      <c r="Q85" s="120"/>
      <c r="R85" s="120"/>
      <c r="S85" s="118"/>
      <c r="T85" s="121"/>
      <c r="U85" s="122"/>
      <c r="V85" s="122"/>
    </row>
    <row r="86" spans="1:22" ht="18.75" customHeight="1" x14ac:dyDescent="0.25">
      <c r="A86" s="252"/>
      <c r="B86" s="132" t="s">
        <v>469</v>
      </c>
      <c r="C86" s="252">
        <v>44742</v>
      </c>
      <c r="D86" s="135" t="s">
        <v>484</v>
      </c>
      <c r="E86" s="141"/>
      <c r="F86" s="145"/>
      <c r="G86" s="146"/>
      <c r="H86" s="146"/>
      <c r="I86" s="230"/>
      <c r="J86" s="230"/>
      <c r="K86" s="147"/>
      <c r="L86" s="131">
        <f ca="1">K$126-'Bang CDPS'!F$105</f>
        <v>0</v>
      </c>
      <c r="M86" s="131">
        <f ca="1">K$126-'Bang CDPS'!G$105</f>
        <v>0</v>
      </c>
      <c r="N86" s="117"/>
      <c r="O86" s="118"/>
      <c r="P86" s="119"/>
      <c r="Q86" s="120"/>
      <c r="R86" s="120"/>
      <c r="S86" s="118"/>
      <c r="T86" s="121"/>
      <c r="U86" s="122"/>
      <c r="V86" s="122"/>
    </row>
    <row r="87" spans="1:22" ht="18.75" customHeight="1" x14ac:dyDescent="0.25">
      <c r="A87" s="252"/>
      <c r="B87" s="132"/>
      <c r="C87" s="252"/>
      <c r="D87" s="135"/>
      <c r="E87" s="141"/>
      <c r="F87" s="145"/>
      <c r="G87" s="146"/>
      <c r="H87" s="146"/>
      <c r="I87" s="258"/>
      <c r="J87" s="230"/>
      <c r="K87" s="147"/>
      <c r="L87" s="131">
        <f ca="1">K$126-'Bang CDPS'!F$105</f>
        <v>0</v>
      </c>
      <c r="M87" s="131">
        <f ca="1">K$126-'Bang CDPS'!G$105</f>
        <v>0</v>
      </c>
      <c r="N87" s="117"/>
      <c r="O87" s="118"/>
      <c r="P87" s="119"/>
      <c r="Q87" s="120"/>
      <c r="R87" s="120"/>
      <c r="S87" s="118"/>
      <c r="T87" s="121"/>
      <c r="U87" s="122"/>
      <c r="V87" s="122"/>
    </row>
    <row r="88" spans="1:22" ht="18.75" customHeight="1" x14ac:dyDescent="0.25">
      <c r="A88" s="252"/>
      <c r="B88" s="132" t="s">
        <v>469</v>
      </c>
      <c r="C88" s="252">
        <v>44742</v>
      </c>
      <c r="D88" s="135" t="s">
        <v>501</v>
      </c>
      <c r="E88" s="141"/>
      <c r="F88" s="145"/>
      <c r="G88" s="146"/>
      <c r="H88" s="146"/>
      <c r="I88" s="217"/>
      <c r="J88" s="230"/>
      <c r="K88" s="147"/>
      <c r="L88" s="131">
        <f ca="1">K$126-'Bang CDPS'!F$105</f>
        <v>0</v>
      </c>
      <c r="M88" s="131">
        <f ca="1">K$126-'Bang CDPS'!G$105</f>
        <v>0</v>
      </c>
      <c r="N88" s="117"/>
      <c r="O88" s="118"/>
      <c r="P88" s="119"/>
      <c r="Q88" s="120"/>
      <c r="R88" s="120"/>
      <c r="S88" s="118"/>
      <c r="T88" s="121"/>
      <c r="U88" s="122"/>
      <c r="V88" s="122"/>
    </row>
    <row r="89" spans="1:22" ht="18.75" customHeight="1" x14ac:dyDescent="0.25">
      <c r="A89" s="252"/>
      <c r="B89" s="132"/>
      <c r="C89" s="133"/>
      <c r="D89" s="135"/>
      <c r="E89" s="141"/>
      <c r="F89" s="145"/>
      <c r="G89" s="146"/>
      <c r="H89" s="146"/>
      <c r="I89" s="258"/>
      <c r="J89" s="258"/>
      <c r="K89" s="147"/>
      <c r="L89" s="131">
        <f ca="1">K$126-'Bang CDPS'!F$105</f>
        <v>0</v>
      </c>
      <c r="M89" s="131">
        <f ca="1">K$126-'Bang CDPS'!G$105</f>
        <v>0</v>
      </c>
      <c r="N89" s="117"/>
      <c r="O89" s="118"/>
      <c r="P89" s="119"/>
      <c r="Q89" s="120"/>
      <c r="R89" s="120"/>
      <c r="S89" s="118"/>
      <c r="T89" s="121"/>
      <c r="U89" s="122"/>
      <c r="V89" s="122"/>
    </row>
    <row r="90" spans="1:22" ht="18.75" customHeight="1" x14ac:dyDescent="0.25">
      <c r="A90" s="123"/>
      <c r="B90" s="132" t="s">
        <v>441</v>
      </c>
      <c r="C90" s="252">
        <v>44742</v>
      </c>
      <c r="D90" s="135" t="s">
        <v>485</v>
      </c>
      <c r="E90" s="141"/>
      <c r="F90" s="142"/>
      <c r="G90" s="143"/>
      <c r="H90" s="143"/>
      <c r="I90" s="217"/>
      <c r="J90" s="217"/>
      <c r="K90" s="140"/>
      <c r="L90" s="131">
        <f ca="1">K$126-'Bang CDPS'!F$105</f>
        <v>0</v>
      </c>
      <c r="M90" s="131">
        <f ca="1">K$126-'Bang CDPS'!G$105</f>
        <v>0</v>
      </c>
      <c r="N90" s="117"/>
      <c r="O90" s="118"/>
      <c r="P90" s="119"/>
      <c r="Q90" s="120"/>
      <c r="R90" s="120"/>
      <c r="S90" s="118"/>
      <c r="T90" s="121"/>
      <c r="U90" s="122"/>
      <c r="V90" s="122"/>
    </row>
    <row r="91" spans="1:22" ht="18.75" customHeight="1" x14ac:dyDescent="0.25">
      <c r="A91" s="123"/>
      <c r="B91" s="132" t="s">
        <v>441</v>
      </c>
      <c r="C91" s="252">
        <v>44742</v>
      </c>
      <c r="D91" s="135" t="s">
        <v>438</v>
      </c>
      <c r="E91" s="141"/>
      <c r="F91" s="142"/>
      <c r="G91" s="143"/>
      <c r="H91" s="143"/>
      <c r="I91" s="217"/>
      <c r="J91" s="217"/>
      <c r="K91" s="140"/>
      <c r="L91" s="131">
        <f ca="1">K$126-'Bang CDPS'!F$105</f>
        <v>0</v>
      </c>
      <c r="M91" s="131">
        <f ca="1">K$126-'Bang CDPS'!G$105</f>
        <v>0</v>
      </c>
      <c r="N91" s="117"/>
      <c r="O91" s="118"/>
      <c r="P91" s="119"/>
      <c r="Q91" s="120"/>
      <c r="R91" s="120"/>
      <c r="S91" s="118"/>
      <c r="T91" s="121"/>
      <c r="U91" s="122"/>
      <c r="V91" s="122"/>
    </row>
    <row r="92" spans="1:22" ht="18.75" customHeight="1" x14ac:dyDescent="0.25">
      <c r="A92" s="123"/>
      <c r="B92" s="149"/>
      <c r="C92" s="252"/>
      <c r="D92" s="135"/>
      <c r="E92" s="148"/>
      <c r="F92" s="141"/>
      <c r="G92" s="143"/>
      <c r="H92" s="143"/>
      <c r="I92" s="217"/>
      <c r="J92" s="217"/>
      <c r="K92" s="140"/>
      <c r="L92" s="131">
        <f ca="1">K$126-'Bang CDPS'!F$105</f>
        <v>0</v>
      </c>
      <c r="M92" s="131">
        <f ca="1">K$126-'Bang CDPS'!G$105</f>
        <v>0</v>
      </c>
      <c r="N92" s="117"/>
      <c r="O92" s="118"/>
      <c r="P92" s="119"/>
      <c r="Q92" s="120"/>
      <c r="R92" s="120"/>
      <c r="S92" s="118"/>
      <c r="T92" s="121"/>
      <c r="U92" s="122"/>
      <c r="V92" s="122"/>
    </row>
    <row r="93" spans="1:22" ht="18.75" customHeight="1" x14ac:dyDescent="0.25">
      <c r="A93" s="123"/>
      <c r="B93" s="149"/>
      <c r="C93" s="252"/>
      <c r="D93" s="148"/>
      <c r="E93" s="141"/>
      <c r="F93" s="142"/>
      <c r="G93" s="143"/>
      <c r="H93" s="143"/>
      <c r="I93" s="217"/>
      <c r="J93" s="217"/>
      <c r="K93" s="140"/>
      <c r="L93" s="131">
        <f ca="1">K$126-'Bang CDPS'!F$105</f>
        <v>0</v>
      </c>
      <c r="M93" s="131">
        <f ca="1">K$126-'Bang CDPS'!G$105</f>
        <v>0</v>
      </c>
      <c r="N93" s="117"/>
      <c r="O93" s="118"/>
      <c r="P93" s="119"/>
      <c r="Q93" s="120"/>
      <c r="R93" s="120"/>
      <c r="S93" s="118"/>
      <c r="T93" s="121"/>
      <c r="U93" s="122"/>
      <c r="V93" s="122"/>
    </row>
    <row r="94" spans="1:22" ht="18.75" customHeight="1" x14ac:dyDescent="0.25">
      <c r="A94" s="123"/>
      <c r="B94" s="149"/>
      <c r="C94" s="252"/>
      <c r="D94" s="148"/>
      <c r="E94" s="141"/>
      <c r="F94" s="142"/>
      <c r="G94" s="143"/>
      <c r="H94" s="143"/>
      <c r="I94" s="217"/>
      <c r="J94" s="217"/>
      <c r="K94" s="140"/>
      <c r="L94" s="131">
        <f ca="1">K$126-'Bang CDPS'!F$105</f>
        <v>0</v>
      </c>
      <c r="M94" s="131">
        <f ca="1">K$126-'Bang CDPS'!G$105</f>
        <v>0</v>
      </c>
      <c r="N94" s="117"/>
      <c r="O94" s="118"/>
      <c r="P94" s="119"/>
      <c r="Q94" s="120"/>
      <c r="R94" s="120"/>
      <c r="S94" s="118"/>
      <c r="T94" s="121"/>
      <c r="U94" s="122"/>
      <c r="V94" s="122"/>
    </row>
    <row r="95" spans="1:22" ht="18.75" customHeight="1" x14ac:dyDescent="0.25">
      <c r="A95" s="123"/>
      <c r="B95" s="149"/>
      <c r="C95" s="252"/>
      <c r="D95" s="148"/>
      <c r="E95" s="141"/>
      <c r="F95" s="142"/>
      <c r="G95" s="143"/>
      <c r="H95" s="143"/>
      <c r="I95" s="217"/>
      <c r="J95" s="217"/>
      <c r="K95" s="140"/>
      <c r="L95" s="131">
        <f ca="1">K$126-'Bang CDPS'!F$105</f>
        <v>0</v>
      </c>
      <c r="M95" s="131">
        <f ca="1">K$126-'Bang CDPS'!G$105</f>
        <v>0</v>
      </c>
      <c r="N95" s="117"/>
      <c r="O95" s="118"/>
      <c r="P95" s="119"/>
      <c r="Q95" s="120"/>
      <c r="R95" s="120"/>
      <c r="S95" s="118"/>
      <c r="T95" s="121"/>
      <c r="U95" s="122"/>
      <c r="V95" s="122"/>
    </row>
    <row r="96" spans="1:22" ht="18.75" customHeight="1" x14ac:dyDescent="0.25">
      <c r="A96" s="123"/>
      <c r="B96" s="149"/>
      <c r="C96" s="252"/>
      <c r="D96" s="148"/>
      <c r="E96" s="141"/>
      <c r="F96" s="142"/>
      <c r="G96" s="143"/>
      <c r="H96" s="143"/>
      <c r="I96" s="217"/>
      <c r="J96" s="217"/>
      <c r="K96" s="140"/>
      <c r="L96" s="131">
        <f ca="1">K$126-'Bang CDPS'!F$105</f>
        <v>0</v>
      </c>
      <c r="M96" s="131">
        <f ca="1">K$126-'Bang CDPS'!G$105</f>
        <v>0</v>
      </c>
      <c r="N96" s="117"/>
      <c r="O96" s="118"/>
      <c r="P96" s="119"/>
      <c r="Q96" s="120"/>
      <c r="R96" s="120"/>
      <c r="S96" s="118"/>
      <c r="T96" s="121"/>
      <c r="U96" s="122"/>
      <c r="V96" s="122"/>
    </row>
    <row r="97" spans="1:22" ht="18.75" customHeight="1" x14ac:dyDescent="0.25">
      <c r="A97" s="123"/>
      <c r="B97" s="149"/>
      <c r="C97" s="252"/>
      <c r="D97" s="148"/>
      <c r="E97" s="141"/>
      <c r="F97" s="142"/>
      <c r="G97" s="143"/>
      <c r="H97" s="143"/>
      <c r="I97" s="217"/>
      <c r="J97" s="217"/>
      <c r="K97" s="140"/>
      <c r="L97" s="131">
        <f ca="1">K$126-'Bang CDPS'!F$105</f>
        <v>0</v>
      </c>
      <c r="M97" s="131">
        <f ca="1">K$126-'Bang CDPS'!G$105</f>
        <v>0</v>
      </c>
      <c r="N97" s="117"/>
      <c r="O97" s="118"/>
      <c r="P97" s="119"/>
      <c r="Q97" s="120"/>
      <c r="R97" s="120"/>
      <c r="S97" s="118"/>
      <c r="T97" s="121"/>
      <c r="U97" s="122"/>
      <c r="V97" s="122"/>
    </row>
    <row r="98" spans="1:22" ht="18.75" customHeight="1" x14ac:dyDescent="0.25">
      <c r="A98" s="123"/>
      <c r="B98" s="149"/>
      <c r="C98" s="252"/>
      <c r="D98" s="148"/>
      <c r="E98" s="141"/>
      <c r="F98" s="142"/>
      <c r="G98" s="143"/>
      <c r="H98" s="143"/>
      <c r="I98" s="217"/>
      <c r="J98" s="217"/>
      <c r="K98" s="140"/>
      <c r="L98" s="131">
        <f ca="1">K$126-'Bang CDPS'!F$105</f>
        <v>0</v>
      </c>
      <c r="M98" s="131">
        <f ca="1">K$126-'Bang CDPS'!G$105</f>
        <v>0</v>
      </c>
      <c r="N98" s="117"/>
      <c r="O98" s="118"/>
      <c r="P98" s="119"/>
      <c r="Q98" s="120"/>
      <c r="R98" s="120"/>
      <c r="S98" s="118"/>
      <c r="T98" s="121"/>
      <c r="U98" s="122"/>
      <c r="V98" s="122"/>
    </row>
    <row r="99" spans="1:22" ht="18.75" customHeight="1" x14ac:dyDescent="0.25">
      <c r="A99" s="123"/>
      <c r="B99" s="149"/>
      <c r="C99" s="252"/>
      <c r="D99" s="148"/>
      <c r="E99" s="141"/>
      <c r="F99" s="142"/>
      <c r="G99" s="143"/>
      <c r="H99" s="143"/>
      <c r="I99" s="217"/>
      <c r="J99" s="217"/>
      <c r="K99" s="140"/>
      <c r="L99" s="131">
        <f ca="1">K$126-'Bang CDPS'!F$105</f>
        <v>0</v>
      </c>
      <c r="M99" s="131">
        <f ca="1">K$126-'Bang CDPS'!G$105</f>
        <v>0</v>
      </c>
      <c r="N99" s="117"/>
      <c r="O99" s="118"/>
      <c r="P99" s="119"/>
      <c r="Q99" s="120"/>
      <c r="R99" s="120"/>
      <c r="S99" s="118"/>
      <c r="T99" s="121"/>
      <c r="U99" s="122"/>
      <c r="V99" s="122"/>
    </row>
    <row r="100" spans="1:22" ht="18.75" customHeight="1" x14ac:dyDescent="0.25">
      <c r="A100" s="123"/>
      <c r="B100" s="149"/>
      <c r="C100" s="252"/>
      <c r="D100" s="148"/>
      <c r="E100" s="141"/>
      <c r="F100" s="142"/>
      <c r="G100" s="143"/>
      <c r="H100" s="143"/>
      <c r="I100" s="217"/>
      <c r="J100" s="217"/>
      <c r="K100" s="140"/>
      <c r="L100" s="131">
        <f ca="1">K$126-'Bang CDPS'!F$105</f>
        <v>0</v>
      </c>
      <c r="M100" s="131">
        <f ca="1">K$126-'Bang CDPS'!G$105</f>
        <v>0</v>
      </c>
      <c r="N100" s="117"/>
      <c r="O100" s="118"/>
      <c r="P100" s="119"/>
      <c r="Q100" s="120"/>
      <c r="R100" s="120"/>
      <c r="S100" s="118"/>
      <c r="T100" s="121"/>
      <c r="U100" s="122"/>
      <c r="V100" s="122"/>
    </row>
    <row r="101" spans="1:22" ht="18.75" customHeight="1" x14ac:dyDescent="0.25">
      <c r="A101" s="123"/>
      <c r="B101" s="149"/>
      <c r="C101" s="253"/>
      <c r="D101" s="148"/>
      <c r="E101" s="141"/>
      <c r="F101" s="142"/>
      <c r="G101" s="143"/>
      <c r="H101" s="143"/>
      <c r="I101" s="261"/>
      <c r="J101" s="261"/>
      <c r="K101" s="144"/>
      <c r="L101" s="131">
        <f ca="1">K$126-'Bang CDPS'!F$105</f>
        <v>0</v>
      </c>
      <c r="M101" s="131">
        <f ca="1">K$126-'Bang CDPS'!G$105</f>
        <v>0</v>
      </c>
      <c r="N101" s="117"/>
      <c r="O101" s="118"/>
      <c r="P101" s="119"/>
      <c r="Q101" s="120"/>
      <c r="R101" s="120"/>
      <c r="S101" s="118"/>
      <c r="T101" s="121"/>
      <c r="U101" s="122"/>
      <c r="V101" s="122"/>
    </row>
    <row r="102" spans="1:22" ht="18.75" customHeight="1" x14ac:dyDescent="0.25">
      <c r="A102" s="123"/>
      <c r="B102" s="149"/>
      <c r="C102" s="252"/>
      <c r="D102" s="148"/>
      <c r="E102" s="141"/>
      <c r="F102" s="142"/>
      <c r="G102" s="143"/>
      <c r="H102" s="143"/>
      <c r="I102" s="261"/>
      <c r="J102" s="217"/>
      <c r="K102" s="144"/>
      <c r="L102" s="131">
        <f ca="1">K$126-'Bang CDPS'!F$105</f>
        <v>0</v>
      </c>
      <c r="M102" s="131">
        <f ca="1">K$126-'Bang CDPS'!G$105</f>
        <v>0</v>
      </c>
      <c r="N102" s="117"/>
      <c r="O102" s="118"/>
      <c r="P102" s="119"/>
      <c r="Q102" s="120"/>
      <c r="R102" s="120"/>
      <c r="S102" s="118"/>
      <c r="T102" s="121"/>
      <c r="U102" s="122"/>
      <c r="V102" s="122"/>
    </row>
    <row r="103" spans="1:22" ht="18.75" customHeight="1" x14ac:dyDescent="0.25">
      <c r="A103" s="123"/>
      <c r="B103" s="149"/>
      <c r="C103" s="253"/>
      <c r="D103" s="148"/>
      <c r="E103" s="141"/>
      <c r="F103" s="142"/>
      <c r="G103" s="143"/>
      <c r="H103" s="143"/>
      <c r="I103" s="261"/>
      <c r="J103" s="261"/>
      <c r="K103" s="144"/>
      <c r="L103" s="131">
        <f ca="1">K$126-'Bang CDPS'!F$105</f>
        <v>0</v>
      </c>
      <c r="M103" s="131">
        <f ca="1">K$126-'Bang CDPS'!G$105</f>
        <v>0</v>
      </c>
      <c r="N103" s="117"/>
      <c r="O103" s="118"/>
      <c r="P103" s="119"/>
      <c r="Q103" s="120"/>
      <c r="R103" s="120"/>
      <c r="S103" s="118"/>
      <c r="T103" s="121"/>
      <c r="U103" s="122"/>
      <c r="V103" s="122"/>
    </row>
    <row r="104" spans="1:22" ht="18.75" customHeight="1" x14ac:dyDescent="0.25">
      <c r="A104" s="123"/>
      <c r="B104" s="149"/>
      <c r="C104" s="252"/>
      <c r="D104" s="148"/>
      <c r="E104" s="141"/>
      <c r="F104" s="142"/>
      <c r="G104" s="143"/>
      <c r="H104" s="143"/>
      <c r="I104" s="261"/>
      <c r="J104" s="261"/>
      <c r="K104" s="144"/>
      <c r="L104" s="131">
        <f ca="1">K$126-'Bang CDPS'!F$105</f>
        <v>0</v>
      </c>
      <c r="M104" s="131">
        <f ca="1">K$126-'Bang CDPS'!G$105</f>
        <v>0</v>
      </c>
      <c r="N104" s="117"/>
      <c r="O104" s="118"/>
      <c r="P104" s="119"/>
      <c r="Q104" s="120"/>
      <c r="R104" s="120"/>
      <c r="S104" s="118"/>
      <c r="T104" s="121"/>
      <c r="U104" s="122"/>
      <c r="V104" s="122"/>
    </row>
    <row r="105" spans="1:22" ht="18.75" customHeight="1" x14ac:dyDescent="0.25">
      <c r="A105" s="123"/>
      <c r="B105" s="149"/>
      <c r="C105" s="254"/>
      <c r="D105" s="148"/>
      <c r="E105" s="141"/>
      <c r="F105" s="142"/>
      <c r="G105" s="143"/>
      <c r="H105" s="143"/>
      <c r="I105" s="261"/>
      <c r="J105" s="261"/>
      <c r="K105" s="144"/>
      <c r="L105" s="131">
        <f ca="1">K$126-'Bang CDPS'!F$105</f>
        <v>0</v>
      </c>
      <c r="M105" s="131">
        <f ca="1">K$126-'Bang CDPS'!G$105</f>
        <v>0</v>
      </c>
      <c r="N105" s="117"/>
      <c r="O105" s="118"/>
      <c r="P105" s="119"/>
      <c r="Q105" s="120"/>
      <c r="R105" s="120"/>
      <c r="S105" s="118"/>
      <c r="T105" s="121"/>
      <c r="U105" s="122"/>
      <c r="V105" s="122"/>
    </row>
    <row r="106" spans="1:22" ht="18.75" customHeight="1" x14ac:dyDescent="0.25">
      <c r="A106" s="123"/>
      <c r="B106" s="149"/>
      <c r="C106" s="252"/>
      <c r="D106" s="148"/>
      <c r="E106" s="141"/>
      <c r="F106" s="142"/>
      <c r="G106" s="143"/>
      <c r="H106" s="143"/>
      <c r="I106" s="261"/>
      <c r="J106" s="261"/>
      <c r="K106" s="144"/>
      <c r="L106" s="131">
        <f ca="1">K$126-'Bang CDPS'!F$105</f>
        <v>0</v>
      </c>
      <c r="M106" s="131">
        <f ca="1">K$126-'Bang CDPS'!G$105</f>
        <v>0</v>
      </c>
      <c r="N106" s="117"/>
      <c r="O106" s="118"/>
      <c r="P106" s="119"/>
      <c r="Q106" s="120"/>
      <c r="R106" s="120"/>
      <c r="S106" s="118"/>
      <c r="T106" s="121"/>
      <c r="U106" s="122"/>
      <c r="V106" s="122"/>
    </row>
    <row r="107" spans="1:22" ht="18.75" customHeight="1" x14ac:dyDescent="0.25">
      <c r="A107" s="123"/>
      <c r="B107" s="149"/>
      <c r="C107" s="254"/>
      <c r="D107" s="148"/>
      <c r="E107" s="141"/>
      <c r="F107" s="142"/>
      <c r="G107" s="143"/>
      <c r="H107" s="143"/>
      <c r="I107" s="261"/>
      <c r="J107" s="261"/>
      <c r="K107" s="144"/>
      <c r="L107" s="131">
        <f ca="1">K$126-'Bang CDPS'!F$105</f>
        <v>0</v>
      </c>
      <c r="M107" s="131">
        <f ca="1">K$126-'Bang CDPS'!G$105</f>
        <v>0</v>
      </c>
      <c r="N107" s="117"/>
      <c r="O107" s="118"/>
      <c r="P107" s="119"/>
      <c r="Q107" s="120"/>
      <c r="R107" s="120"/>
      <c r="S107" s="118"/>
      <c r="T107" s="121"/>
      <c r="U107" s="122"/>
      <c r="V107" s="122"/>
    </row>
    <row r="108" spans="1:22" ht="18.75" customHeight="1" x14ac:dyDescent="0.25">
      <c r="A108" s="123"/>
      <c r="B108" s="149"/>
      <c r="C108" s="252"/>
      <c r="D108" s="148"/>
      <c r="E108" s="141"/>
      <c r="F108" s="142"/>
      <c r="G108" s="143"/>
      <c r="H108" s="143"/>
      <c r="I108" s="261"/>
      <c r="J108" s="230"/>
      <c r="K108" s="144"/>
      <c r="L108" s="131">
        <f ca="1">K$126-'Bang CDPS'!F$105</f>
        <v>0</v>
      </c>
      <c r="M108" s="131">
        <f ca="1">K$126-'Bang CDPS'!G$105</f>
        <v>0</v>
      </c>
      <c r="N108" s="117"/>
      <c r="O108" s="118"/>
      <c r="P108" s="119"/>
      <c r="Q108" s="120"/>
      <c r="R108" s="120"/>
      <c r="S108" s="118"/>
      <c r="T108" s="121"/>
      <c r="U108" s="122"/>
      <c r="V108" s="122"/>
    </row>
    <row r="109" spans="1:22" ht="18.75" customHeight="1" x14ac:dyDescent="0.25">
      <c r="A109" s="123"/>
      <c r="B109" s="149"/>
      <c r="C109" s="252"/>
      <c r="D109" s="148"/>
      <c r="E109" s="141"/>
      <c r="F109" s="142"/>
      <c r="G109" s="143"/>
      <c r="H109" s="143"/>
      <c r="I109" s="261"/>
      <c r="J109" s="230"/>
      <c r="K109" s="144"/>
      <c r="L109" s="131">
        <f ca="1">K$126-'Bang CDPS'!F$105</f>
        <v>0</v>
      </c>
      <c r="M109" s="131">
        <f ca="1">K$126-'Bang CDPS'!G$105</f>
        <v>0</v>
      </c>
      <c r="N109" s="117"/>
      <c r="O109" s="118"/>
      <c r="P109" s="119"/>
      <c r="Q109" s="120"/>
      <c r="R109" s="120"/>
      <c r="S109" s="118"/>
      <c r="T109" s="121"/>
      <c r="U109" s="122"/>
      <c r="V109" s="122"/>
    </row>
    <row r="110" spans="1:22" ht="18.75" customHeight="1" x14ac:dyDescent="0.25">
      <c r="A110" s="123"/>
      <c r="B110" s="149"/>
      <c r="C110" s="252"/>
      <c r="D110" s="148"/>
      <c r="E110" s="141"/>
      <c r="F110" s="142"/>
      <c r="G110" s="143"/>
      <c r="H110" s="143"/>
      <c r="I110" s="261"/>
      <c r="J110" s="230"/>
      <c r="K110" s="144"/>
      <c r="L110" s="131">
        <f ca="1">K$126-'Bang CDPS'!F$105</f>
        <v>0</v>
      </c>
      <c r="M110" s="131">
        <f ca="1">K$126-'Bang CDPS'!G$105</f>
        <v>0</v>
      </c>
      <c r="N110" s="117"/>
      <c r="O110" s="118"/>
      <c r="P110" s="119"/>
      <c r="Q110" s="120"/>
      <c r="R110" s="120"/>
      <c r="S110" s="118"/>
      <c r="T110" s="121"/>
      <c r="U110" s="122"/>
      <c r="V110" s="122"/>
    </row>
    <row r="111" spans="1:22" ht="18.75" customHeight="1" x14ac:dyDescent="0.25">
      <c r="A111" s="123"/>
      <c r="B111" s="149"/>
      <c r="C111" s="252"/>
      <c r="D111" s="148"/>
      <c r="E111" s="141"/>
      <c r="F111" s="142"/>
      <c r="G111" s="143"/>
      <c r="H111" s="143"/>
      <c r="I111" s="261"/>
      <c r="J111" s="230"/>
      <c r="K111" s="144"/>
      <c r="L111" s="131">
        <f ca="1">K$126-'Bang CDPS'!F$105</f>
        <v>0</v>
      </c>
      <c r="M111" s="131">
        <f ca="1">K$126-'Bang CDPS'!G$105</f>
        <v>0</v>
      </c>
      <c r="N111" s="117"/>
      <c r="O111" s="118"/>
      <c r="P111" s="119"/>
      <c r="Q111" s="120"/>
      <c r="R111" s="120"/>
      <c r="S111" s="118"/>
      <c r="T111" s="121"/>
      <c r="U111" s="122"/>
      <c r="V111" s="122"/>
    </row>
    <row r="112" spans="1:22" ht="18.75" customHeight="1" x14ac:dyDescent="0.25">
      <c r="A112" s="123"/>
      <c r="B112" s="149"/>
      <c r="C112" s="252"/>
      <c r="D112" s="148"/>
      <c r="E112" s="141"/>
      <c r="F112" s="142"/>
      <c r="G112" s="143"/>
      <c r="H112" s="143"/>
      <c r="I112" s="261"/>
      <c r="J112" s="230"/>
      <c r="K112" s="144"/>
      <c r="L112" s="131">
        <f ca="1">K$126-'Bang CDPS'!F$105</f>
        <v>0</v>
      </c>
      <c r="M112" s="131">
        <f ca="1">K$126-'Bang CDPS'!G$105</f>
        <v>0</v>
      </c>
      <c r="N112" s="117"/>
      <c r="O112" s="118"/>
      <c r="P112" s="119"/>
      <c r="Q112" s="120"/>
      <c r="R112" s="120"/>
      <c r="S112" s="118"/>
      <c r="T112" s="121"/>
      <c r="U112" s="122"/>
      <c r="V112" s="122"/>
    </row>
    <row r="113" spans="1:22" ht="18.75" customHeight="1" x14ac:dyDescent="0.25">
      <c r="A113" s="123"/>
      <c r="B113" s="149"/>
      <c r="C113" s="252"/>
      <c r="D113" s="148"/>
      <c r="E113" s="141"/>
      <c r="F113" s="142"/>
      <c r="G113" s="143"/>
      <c r="H113" s="143"/>
      <c r="I113" s="261"/>
      <c r="J113" s="230"/>
      <c r="K113" s="144"/>
      <c r="L113" s="131">
        <f ca="1">K$126-'Bang CDPS'!F$105</f>
        <v>0</v>
      </c>
      <c r="M113" s="131">
        <f ca="1">K$126-'Bang CDPS'!G$105</f>
        <v>0</v>
      </c>
      <c r="N113" s="117"/>
      <c r="O113" s="118"/>
      <c r="P113" s="119"/>
      <c r="Q113" s="120"/>
      <c r="R113" s="120"/>
      <c r="S113" s="118"/>
      <c r="T113" s="121"/>
      <c r="U113" s="122"/>
      <c r="V113" s="122"/>
    </row>
    <row r="114" spans="1:22" ht="18.75" customHeight="1" x14ac:dyDescent="0.25">
      <c r="A114" s="123"/>
      <c r="B114" s="149"/>
      <c r="C114" s="252"/>
      <c r="D114" s="148"/>
      <c r="E114" s="141"/>
      <c r="F114" s="142"/>
      <c r="G114" s="143"/>
      <c r="H114" s="143"/>
      <c r="I114" s="261"/>
      <c r="J114" s="230"/>
      <c r="K114" s="144"/>
      <c r="L114" s="131">
        <f ca="1">K$126-'Bang CDPS'!F$105</f>
        <v>0</v>
      </c>
      <c r="M114" s="131">
        <f ca="1">K$126-'Bang CDPS'!G$105</f>
        <v>0</v>
      </c>
      <c r="N114" s="117"/>
      <c r="O114" s="118"/>
      <c r="P114" s="119"/>
      <c r="Q114" s="120"/>
      <c r="R114" s="120"/>
      <c r="S114" s="118"/>
      <c r="T114" s="121"/>
      <c r="U114" s="122"/>
      <c r="V114" s="122"/>
    </row>
    <row r="115" spans="1:22" ht="18.75" customHeight="1" x14ac:dyDescent="0.25">
      <c r="A115" s="123"/>
      <c r="B115" s="149"/>
      <c r="C115" s="252"/>
      <c r="D115" s="148"/>
      <c r="E115" s="141"/>
      <c r="F115" s="142"/>
      <c r="G115" s="143"/>
      <c r="H115" s="143"/>
      <c r="I115" s="261"/>
      <c r="J115" s="230"/>
      <c r="K115" s="144"/>
      <c r="L115" s="131">
        <f ca="1">K$126-'Bang CDPS'!F$105</f>
        <v>0</v>
      </c>
      <c r="M115" s="131">
        <f ca="1">K$126-'Bang CDPS'!G$105</f>
        <v>0</v>
      </c>
      <c r="N115" s="117"/>
      <c r="O115" s="118"/>
      <c r="P115" s="119"/>
      <c r="Q115" s="120"/>
      <c r="R115" s="120"/>
      <c r="S115" s="118"/>
      <c r="T115" s="121"/>
      <c r="U115" s="122"/>
      <c r="V115" s="122"/>
    </row>
    <row r="116" spans="1:22" ht="18.75" customHeight="1" x14ac:dyDescent="0.25">
      <c r="A116" s="123"/>
      <c r="B116" s="149"/>
      <c r="C116" s="252"/>
      <c r="D116" s="148"/>
      <c r="E116" s="141"/>
      <c r="F116" s="142"/>
      <c r="G116" s="143"/>
      <c r="H116" s="143"/>
      <c r="I116" s="217"/>
      <c r="J116" s="261"/>
      <c r="K116" s="144"/>
      <c r="L116" s="131">
        <f ca="1">K$126-'Bang CDPS'!F$105</f>
        <v>0</v>
      </c>
      <c r="M116" s="131">
        <f ca="1">K$126-'Bang CDPS'!G$105</f>
        <v>0</v>
      </c>
      <c r="N116" s="117"/>
      <c r="O116" s="118"/>
      <c r="P116" s="119"/>
      <c r="Q116" s="120"/>
      <c r="R116" s="120"/>
      <c r="S116" s="118"/>
      <c r="T116" s="121"/>
      <c r="U116" s="122"/>
      <c r="V116" s="122"/>
    </row>
    <row r="117" spans="1:22" ht="18.75" customHeight="1" x14ac:dyDescent="0.25">
      <c r="A117" s="252"/>
      <c r="B117" s="149"/>
      <c r="C117" s="252"/>
      <c r="D117" s="148"/>
      <c r="E117" s="141"/>
      <c r="F117" s="142"/>
      <c r="G117" s="143"/>
      <c r="H117" s="143"/>
      <c r="I117" s="217"/>
      <c r="J117" s="261"/>
      <c r="K117" s="144"/>
      <c r="L117" s="131">
        <f ca="1">K$126-'Bang CDPS'!F$105</f>
        <v>0</v>
      </c>
      <c r="M117" s="131">
        <f ca="1">K$126-'Bang CDPS'!G$105</f>
        <v>0</v>
      </c>
      <c r="N117" s="117"/>
      <c r="O117" s="118"/>
      <c r="P117" s="119"/>
      <c r="Q117" s="120"/>
      <c r="R117" s="120"/>
      <c r="S117" s="118"/>
      <c r="T117" s="121"/>
      <c r="U117" s="122"/>
      <c r="V117" s="122"/>
    </row>
    <row r="118" spans="1:22" ht="18.75" customHeight="1" x14ac:dyDescent="0.25">
      <c r="A118" s="123"/>
      <c r="B118" s="149"/>
      <c r="C118" s="252"/>
      <c r="D118" s="148"/>
      <c r="E118" s="141"/>
      <c r="F118" s="142"/>
      <c r="G118" s="143"/>
      <c r="H118" s="143"/>
      <c r="I118" s="217"/>
      <c r="J118" s="261"/>
      <c r="K118" s="144"/>
      <c r="L118" s="131">
        <f ca="1">K$126-'Bang CDPS'!F$105</f>
        <v>0</v>
      </c>
      <c r="M118" s="131">
        <f ca="1">K$126-'Bang CDPS'!G$105</f>
        <v>0</v>
      </c>
      <c r="N118" s="117"/>
      <c r="O118" s="118"/>
      <c r="P118" s="119"/>
      <c r="Q118" s="120"/>
      <c r="R118" s="120"/>
      <c r="S118" s="118"/>
      <c r="T118" s="121"/>
      <c r="U118" s="122"/>
      <c r="V118" s="122"/>
    </row>
    <row r="119" spans="1:22" ht="18.75" customHeight="1" x14ac:dyDescent="0.25">
      <c r="A119" s="123"/>
      <c r="B119" s="149"/>
      <c r="C119" s="252"/>
      <c r="D119" s="148"/>
      <c r="E119" s="141"/>
      <c r="F119" s="142"/>
      <c r="G119" s="143"/>
      <c r="H119" s="143"/>
      <c r="I119" s="261"/>
      <c r="J119" s="230"/>
      <c r="K119" s="144"/>
      <c r="L119" s="131">
        <f ca="1">K$126-'Bang CDPS'!F$105</f>
        <v>0</v>
      </c>
      <c r="M119" s="131">
        <f ca="1">K$126-'Bang CDPS'!G$105</f>
        <v>0</v>
      </c>
      <c r="N119" s="117"/>
      <c r="O119" s="118"/>
      <c r="P119" s="119"/>
      <c r="Q119" s="120"/>
      <c r="R119" s="120"/>
      <c r="S119" s="118"/>
      <c r="T119" s="121"/>
      <c r="U119" s="122"/>
      <c r="V119" s="122"/>
    </row>
    <row r="120" spans="1:22" ht="18.75" customHeight="1" x14ac:dyDescent="0.25">
      <c r="A120" s="123"/>
      <c r="B120" s="149"/>
      <c r="C120" s="252"/>
      <c r="D120" s="148"/>
      <c r="E120" s="141"/>
      <c r="F120" s="142"/>
      <c r="G120" s="143"/>
      <c r="H120" s="143"/>
      <c r="I120" s="217"/>
      <c r="J120" s="217"/>
      <c r="K120" s="144"/>
      <c r="L120" s="131">
        <f ca="1">K$126-'Bang CDPS'!F$105</f>
        <v>0</v>
      </c>
      <c r="M120" s="131">
        <f ca="1">K$126-'Bang CDPS'!G$105</f>
        <v>0</v>
      </c>
      <c r="N120" s="117"/>
      <c r="O120" s="118"/>
      <c r="P120" s="119"/>
      <c r="Q120" s="120"/>
      <c r="R120" s="120"/>
      <c r="S120" s="118"/>
      <c r="T120" s="121"/>
      <c r="U120" s="122"/>
      <c r="V120" s="122"/>
    </row>
    <row r="121" spans="1:22" ht="18.75" customHeight="1" x14ac:dyDescent="0.25">
      <c r="A121" s="123"/>
      <c r="B121" s="149"/>
      <c r="C121" s="252"/>
      <c r="D121" s="148"/>
      <c r="E121" s="141"/>
      <c r="F121" s="142"/>
      <c r="G121" s="143"/>
      <c r="H121" s="143"/>
      <c r="I121" s="217"/>
      <c r="J121" s="217"/>
      <c r="K121" s="144"/>
      <c r="L121" s="131">
        <f ca="1">K$126-'Bang CDPS'!F$105</f>
        <v>0</v>
      </c>
      <c r="M121" s="131">
        <f ca="1">K$126-'Bang CDPS'!G$105</f>
        <v>0</v>
      </c>
      <c r="N121" s="117"/>
      <c r="O121" s="118"/>
      <c r="P121" s="119"/>
      <c r="Q121" s="120"/>
      <c r="R121" s="120"/>
      <c r="S121" s="118"/>
      <c r="T121" s="121"/>
      <c r="U121" s="122"/>
      <c r="V121" s="122"/>
    </row>
    <row r="122" spans="1:22" ht="18.75" customHeight="1" x14ac:dyDescent="0.25">
      <c r="A122" s="123"/>
      <c r="B122" s="149"/>
      <c r="C122" s="254"/>
      <c r="D122" s="148"/>
      <c r="E122" s="141"/>
      <c r="F122" s="142"/>
      <c r="G122" s="143"/>
      <c r="H122" s="143"/>
      <c r="I122" s="217"/>
      <c r="J122" s="217"/>
      <c r="K122" s="144"/>
      <c r="L122" s="131">
        <f ca="1">K$126-'Bang CDPS'!F$105</f>
        <v>0</v>
      </c>
      <c r="M122" s="131">
        <f ca="1">K$126-'Bang CDPS'!G$105</f>
        <v>0</v>
      </c>
      <c r="N122" s="117"/>
      <c r="O122" s="118"/>
      <c r="P122" s="119"/>
      <c r="Q122" s="120"/>
      <c r="R122" s="120"/>
      <c r="S122" s="118"/>
      <c r="T122" s="121"/>
      <c r="U122" s="122"/>
      <c r="V122" s="122"/>
    </row>
    <row r="123" spans="1:22" ht="18.75" customHeight="1" x14ac:dyDescent="0.25">
      <c r="A123" s="123"/>
      <c r="B123" s="149"/>
      <c r="C123" s="252"/>
      <c r="D123" s="148"/>
      <c r="E123" s="141"/>
      <c r="F123" s="142"/>
      <c r="G123" s="143"/>
      <c r="H123" s="143"/>
      <c r="I123" s="217"/>
      <c r="J123" s="129"/>
      <c r="K123" s="144"/>
      <c r="L123" s="131">
        <f ca="1">K$126-'Bang CDPS'!F$105</f>
        <v>0</v>
      </c>
      <c r="M123" s="131">
        <f ca="1">K$126-'Bang CDPS'!G$105</f>
        <v>0</v>
      </c>
      <c r="N123" s="117"/>
      <c r="O123" s="118"/>
      <c r="P123" s="119"/>
      <c r="Q123" s="120"/>
      <c r="R123" s="120"/>
      <c r="S123" s="118"/>
      <c r="T123" s="121"/>
      <c r="U123" s="122"/>
      <c r="V123" s="122"/>
    </row>
    <row r="124" spans="1:22" ht="18.75" customHeight="1" x14ac:dyDescent="0.25">
      <c r="A124" s="123"/>
      <c r="B124" s="149"/>
      <c r="C124" s="150"/>
      <c r="D124" s="148"/>
      <c r="E124" s="141"/>
      <c r="F124" s="142"/>
      <c r="G124" s="143"/>
      <c r="H124" s="143"/>
      <c r="I124" s="152"/>
      <c r="J124" s="129"/>
      <c r="K124" s="144"/>
      <c r="L124" s="131">
        <f ca="1">K$126-'Bang CDPS'!F$105</f>
        <v>0</v>
      </c>
      <c r="M124" s="131">
        <f ca="1">K$126-'Bang CDPS'!G$105</f>
        <v>0</v>
      </c>
      <c r="N124" s="117"/>
      <c r="O124" s="118"/>
      <c r="P124" s="119"/>
      <c r="Q124" s="120"/>
      <c r="R124" s="120"/>
      <c r="S124" s="118"/>
      <c r="T124" s="121"/>
      <c r="U124" s="122"/>
      <c r="V124" s="122"/>
    </row>
    <row r="125" spans="1:22" ht="18.75" customHeight="1" x14ac:dyDescent="0.25">
      <c r="A125" s="153"/>
      <c r="B125" s="154"/>
      <c r="C125" s="153"/>
      <c r="D125" s="155"/>
      <c r="E125" s="156"/>
      <c r="F125" s="156"/>
      <c r="G125" s="157"/>
      <c r="H125" s="157"/>
      <c r="I125" s="158"/>
      <c r="J125" s="158"/>
      <c r="K125" s="159"/>
      <c r="L125" s="131">
        <f ca="1">K$126-'Bang CDPS'!F$105</f>
        <v>0</v>
      </c>
      <c r="M125" s="131">
        <f ca="1">K$126-'Bang CDPS'!G$105</f>
        <v>0</v>
      </c>
      <c r="N125" s="117"/>
      <c r="O125" s="118"/>
      <c r="P125" s="119"/>
      <c r="Q125" s="120"/>
      <c r="R125" s="120"/>
      <c r="S125" s="118"/>
      <c r="T125" s="121"/>
      <c r="U125" s="122"/>
      <c r="V125" s="122"/>
    </row>
    <row r="126" spans="1:22" ht="18.75" customHeight="1" x14ac:dyDescent="0.25">
      <c r="A126" s="160"/>
      <c r="B126" s="161"/>
      <c r="C126" s="162"/>
      <c r="D126" s="162" t="s">
        <v>114</v>
      </c>
      <c r="E126" s="163"/>
      <c r="F126" s="163"/>
      <c r="G126" s="164"/>
      <c r="H126" s="164"/>
      <c r="I126" s="164"/>
      <c r="J126" s="164"/>
      <c r="K126" s="165">
        <f>SUBTOTAL(9,K13:K125)</f>
        <v>0</v>
      </c>
      <c r="L126" s="166"/>
      <c r="M126" s="104"/>
      <c r="N126" s="167"/>
      <c r="O126" s="168"/>
      <c r="P126" s="168"/>
      <c r="Q126" s="169" t="s">
        <v>170</v>
      </c>
      <c r="R126" s="170"/>
      <c r="S126" s="171"/>
      <c r="T126" s="170"/>
      <c r="U126" s="172">
        <f>SUBTOTAL(9,U13:U125)</f>
        <v>0</v>
      </c>
      <c r="V126" s="172">
        <f>SUBTOTAL(9,V13:V125)</f>
        <v>0</v>
      </c>
    </row>
    <row r="127" spans="1:22" x14ac:dyDescent="0.25">
      <c r="A127" s="173"/>
      <c r="B127" s="173"/>
      <c r="C127" s="174"/>
      <c r="D127" s="63"/>
      <c r="E127" s="63"/>
      <c r="F127" s="63"/>
      <c r="G127" s="63"/>
      <c r="H127" s="63"/>
      <c r="I127" s="63"/>
      <c r="J127" s="63"/>
      <c r="K127" s="175"/>
      <c r="L127" s="176"/>
      <c r="M127" s="104"/>
      <c r="N127" s="177"/>
      <c r="O127" s="178"/>
      <c r="P127" s="177"/>
      <c r="Q127" s="179" t="s">
        <v>168</v>
      </c>
      <c r="R127" s="179"/>
      <c r="S127" s="179"/>
      <c r="T127" s="178"/>
      <c r="U127" s="180">
        <f>MAX(U12+U126-V12-V126,0)</f>
        <v>0</v>
      </c>
      <c r="V127" s="180">
        <f>MAX(V12+V126-U12-U126,0)</f>
        <v>0</v>
      </c>
    </row>
    <row r="128" spans="1:22" x14ac:dyDescent="0.25">
      <c r="C128" s="74"/>
      <c r="K128" s="181"/>
      <c r="L128" s="182"/>
      <c r="M128" s="183"/>
      <c r="N128" s="184"/>
      <c r="O128" s="184"/>
      <c r="P128" s="184"/>
      <c r="Q128" s="185" t="s">
        <v>169</v>
      </c>
      <c r="R128" s="186"/>
      <c r="S128" s="186"/>
      <c r="T128" s="187"/>
      <c r="U128" s="188"/>
      <c r="V128" s="188"/>
    </row>
    <row r="129" spans="1:22" x14ac:dyDescent="0.25">
      <c r="A129" s="173"/>
      <c r="B129" s="173"/>
      <c r="C129" s="174"/>
      <c r="D129" s="63"/>
      <c r="E129" s="63"/>
      <c r="F129" s="63"/>
      <c r="G129" s="63"/>
      <c r="H129" s="63"/>
      <c r="I129" s="63"/>
      <c r="J129" s="189" t="s">
        <v>495</v>
      </c>
      <c r="K129" s="190"/>
      <c r="L129" s="191"/>
      <c r="M129" s="104"/>
      <c r="N129" s="192"/>
      <c r="O129" s="192"/>
      <c r="P129" s="192"/>
      <c r="Q129" s="175"/>
      <c r="R129" s="175"/>
      <c r="S129" s="175"/>
      <c r="T129" s="104"/>
    </row>
    <row r="130" spans="1:22" x14ac:dyDescent="0.25">
      <c r="A130" s="193"/>
      <c r="B130" s="174"/>
      <c r="C130" s="194"/>
      <c r="D130" s="192" t="s">
        <v>167</v>
      </c>
      <c r="E130" s="192"/>
      <c r="F130" s="192"/>
      <c r="G130" s="192"/>
      <c r="H130" s="192"/>
      <c r="I130" s="63"/>
      <c r="J130" s="175" t="s">
        <v>165</v>
      </c>
      <c r="K130" s="64"/>
      <c r="L130" s="195"/>
      <c r="M130" s="104"/>
      <c r="N130" s="192"/>
      <c r="O130" s="192"/>
      <c r="P130" s="173"/>
      <c r="Q130" s="174"/>
      <c r="R130" s="63"/>
      <c r="S130" s="63"/>
      <c r="T130" s="63"/>
      <c r="U130" s="189" t="str">
        <f>J129</f>
        <v>Ngày 30 tháng 06 năm 2022</v>
      </c>
      <c r="V130" s="63"/>
    </row>
    <row r="131" spans="1:22" x14ac:dyDescent="0.25">
      <c r="A131" s="173"/>
      <c r="B131" s="173"/>
      <c r="C131" s="192"/>
      <c r="D131" s="63"/>
      <c r="E131" s="63"/>
      <c r="F131" s="63"/>
      <c r="G131" s="63"/>
      <c r="H131" s="63"/>
      <c r="I131" s="63"/>
      <c r="J131" s="63"/>
      <c r="K131" s="175"/>
      <c r="L131" s="104"/>
      <c r="M131" s="104"/>
      <c r="N131" s="193"/>
      <c r="O131" s="74" t="s">
        <v>166</v>
      </c>
      <c r="Q131" s="192" t="s">
        <v>167</v>
      </c>
      <c r="S131" s="192"/>
      <c r="T131" s="192"/>
      <c r="U131" s="192" t="s">
        <v>165</v>
      </c>
      <c r="V131" s="63"/>
    </row>
    <row r="132" spans="1:22" x14ac:dyDescent="0.25">
      <c r="A132" s="197"/>
      <c r="B132" s="197"/>
      <c r="C132" s="198"/>
      <c r="D132" s="199"/>
      <c r="E132" s="199"/>
      <c r="F132" s="199"/>
      <c r="G132" s="199"/>
      <c r="H132" s="199"/>
      <c r="I132" s="199"/>
      <c r="J132" s="199"/>
      <c r="K132" s="104"/>
      <c r="L132" s="104"/>
      <c r="M132" s="166"/>
      <c r="N132" s="200"/>
      <c r="O132" s="200"/>
      <c r="P132" s="200"/>
      <c r="Q132" s="201"/>
      <c r="R132" s="201"/>
      <c r="S132" s="201"/>
      <c r="T132" s="201"/>
    </row>
    <row r="133" spans="1:22" x14ac:dyDescent="0.25">
      <c r="A133" s="173"/>
      <c r="B133" s="173"/>
      <c r="C133" s="192"/>
      <c r="D133" s="63"/>
      <c r="E133" s="63"/>
      <c r="F133" s="63"/>
      <c r="G133" s="63"/>
      <c r="H133" s="63"/>
      <c r="I133" s="63"/>
      <c r="J133" s="63"/>
      <c r="K133" s="175"/>
      <c r="L133" s="104"/>
      <c r="M133" s="166"/>
      <c r="N133" s="200"/>
      <c r="O133" s="200"/>
      <c r="P133" s="200"/>
      <c r="Q133" s="201"/>
      <c r="R133" s="201"/>
      <c r="S133" s="201"/>
      <c r="T133" s="201"/>
    </row>
    <row r="134" spans="1:22" x14ac:dyDescent="0.25">
      <c r="A134" s="173"/>
      <c r="B134" s="173"/>
      <c r="C134" s="200"/>
      <c r="D134" s="202"/>
      <c r="E134" s="202"/>
      <c r="F134" s="202"/>
      <c r="G134" s="202"/>
      <c r="H134" s="202"/>
      <c r="I134" s="202"/>
      <c r="J134" s="202"/>
      <c r="K134" s="201"/>
      <c r="L134" s="166"/>
      <c r="M134" s="197"/>
      <c r="N134" s="173"/>
      <c r="O134" s="173"/>
      <c r="P134" s="173"/>
      <c r="Q134" s="173"/>
      <c r="R134" s="173"/>
      <c r="S134" s="173"/>
      <c r="T134" s="173"/>
    </row>
    <row r="135" spans="1:22" x14ac:dyDescent="0.25">
      <c r="A135" s="173"/>
      <c r="B135" s="173"/>
      <c r="C135" s="173"/>
      <c r="D135" s="73"/>
      <c r="E135" s="73"/>
      <c r="F135" s="73"/>
      <c r="G135" s="73"/>
      <c r="H135" s="73"/>
      <c r="I135" s="202"/>
      <c r="J135" s="193"/>
      <c r="K135" s="175"/>
      <c r="L135" s="197"/>
    </row>
    <row r="136" spans="1:22" x14ac:dyDescent="0.25">
      <c r="Q136" s="73"/>
      <c r="R136" s="73"/>
      <c r="S136" s="73"/>
      <c r="U136" s="193"/>
    </row>
  </sheetData>
  <autoFilter ref="A11:V125"/>
  <mergeCells count="15">
    <mergeCell ref="G9:G10"/>
    <mergeCell ref="H9:H10"/>
    <mergeCell ref="U9:V9"/>
    <mergeCell ref="T9:T10"/>
    <mergeCell ref="I9:J9"/>
    <mergeCell ref="K9:K10"/>
    <mergeCell ref="O9:P9"/>
    <mergeCell ref="N9:N10"/>
    <mergeCell ref="Q9:Q10"/>
    <mergeCell ref="R9:S9"/>
    <mergeCell ref="A9:A10"/>
    <mergeCell ref="E9:E10"/>
    <mergeCell ref="F9:F10"/>
    <mergeCell ref="D9:D10"/>
    <mergeCell ref="B9:C9"/>
  </mergeCells>
  <phoneticPr fontId="2" type="noConversion"/>
  <dataValidations disablePrompts="1" count="1">
    <dataValidation type="list" allowBlank="1" showInputMessage="1" showErrorMessage="1" sqref="Q4">
      <formula1>$Y$4:$Y$5</formula1>
    </dataValidation>
  </dataValidations>
  <pageMargins left="0.36" right="0.36" top="0.39370078740157483" bottom="0.36" header="0.23622047244094491" footer="0.21"/>
  <pageSetup paperSize="9" scale="68" fitToHeight="3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85" r:id="rId4" name="ComboBox1">
          <controlPr defaultSize="0" autoLine="0" autoPict="0" linkedCell="T6" listFillRange="'Bang CDPS'!B8:C105" r:id="rId5">
            <anchor moveWithCells="1">
              <from>
                <xdr:col>16</xdr:col>
                <xdr:colOff>3514725</xdr:colOff>
                <xdr:row>5</xdr:row>
                <xdr:rowOff>9525</xdr:rowOff>
              </from>
              <to>
                <xdr:col>21</xdr:col>
                <xdr:colOff>1028700</xdr:colOff>
                <xdr:row>6</xdr:row>
                <xdr:rowOff>38100</xdr:rowOff>
              </to>
            </anchor>
          </controlPr>
        </control>
      </mc:Choice>
      <mc:Fallback>
        <control shapeId="1085" r:id="rId4" name="Combo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9"/>
  <sheetViews>
    <sheetView workbookViewId="0">
      <selection activeCell="G8" sqref="G8"/>
    </sheetView>
  </sheetViews>
  <sheetFormatPr defaultColWidth="9" defaultRowHeight="15" x14ac:dyDescent="0.2"/>
  <cols>
    <col min="1" max="1" width="3.25" style="4" customWidth="1"/>
    <col min="2" max="2" width="6.25" style="4" customWidth="1"/>
    <col min="3" max="3" width="9" style="6"/>
    <col min="4" max="4" width="14.875" style="4" customWidth="1"/>
    <col min="5" max="6" width="9" style="4"/>
    <col min="7" max="7" width="16.625" style="4" customWidth="1"/>
    <col min="8" max="8" width="9" style="4"/>
    <col min="9" max="9" width="15" style="4" customWidth="1"/>
    <col min="10" max="10" width="9" style="4"/>
    <col min="11" max="11" width="13.25" style="4" customWidth="1"/>
    <col min="12" max="12" width="11" style="4" customWidth="1"/>
    <col min="13" max="13" width="13.5" style="4" customWidth="1"/>
    <col min="14" max="14" width="13.375" style="4" customWidth="1"/>
    <col min="15" max="16384" width="9" style="4"/>
  </cols>
  <sheetData>
    <row r="1" spans="2:20" x14ac:dyDescent="0.2">
      <c r="B1" s="1" t="s">
        <v>293</v>
      </c>
    </row>
    <row r="2" spans="2:20" x14ac:dyDescent="0.2">
      <c r="B2" s="1" t="s">
        <v>294</v>
      </c>
    </row>
    <row r="3" spans="2:20" ht="15.75" x14ac:dyDescent="0.2">
      <c r="B3" s="7" t="s">
        <v>295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20" ht="15.75" x14ac:dyDescent="0.25">
      <c r="B4" s="9" t="s">
        <v>314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6" spans="2:20" s="12" customFormat="1" ht="15.75" x14ac:dyDescent="0.2">
      <c r="B6" s="440" t="s">
        <v>296</v>
      </c>
      <c r="C6" s="442" t="s">
        <v>297</v>
      </c>
      <c r="D6" s="440" t="s">
        <v>298</v>
      </c>
      <c r="E6" s="440" t="s">
        <v>299</v>
      </c>
      <c r="F6" s="439" t="s">
        <v>300</v>
      </c>
      <c r="G6" s="439"/>
      <c r="H6" s="439" t="s">
        <v>301</v>
      </c>
      <c r="I6" s="439"/>
      <c r="J6" s="439" t="s">
        <v>302</v>
      </c>
      <c r="K6" s="439"/>
      <c r="L6" s="439" t="s">
        <v>303</v>
      </c>
      <c r="M6" s="439"/>
      <c r="N6" s="11"/>
      <c r="O6" s="11"/>
      <c r="P6" s="11"/>
      <c r="Q6" s="11"/>
      <c r="R6" s="11"/>
      <c r="S6" s="11"/>
      <c r="T6" s="11"/>
    </row>
    <row r="7" spans="2:20" s="12" customFormat="1" x14ac:dyDescent="0.2">
      <c r="B7" s="441"/>
      <c r="C7" s="443"/>
      <c r="D7" s="441"/>
      <c r="E7" s="441"/>
      <c r="F7" s="13" t="s">
        <v>304</v>
      </c>
      <c r="G7" s="13" t="s">
        <v>305</v>
      </c>
      <c r="H7" s="13" t="s">
        <v>304</v>
      </c>
      <c r="I7" s="13" t="s">
        <v>305</v>
      </c>
      <c r="J7" s="13" t="s">
        <v>304</v>
      </c>
      <c r="K7" s="13" t="s">
        <v>305</v>
      </c>
      <c r="L7" s="13" t="s">
        <v>304</v>
      </c>
      <c r="M7" s="13" t="s">
        <v>305</v>
      </c>
      <c r="N7" s="11"/>
      <c r="O7" s="11"/>
      <c r="P7" s="11"/>
      <c r="Q7" s="11"/>
      <c r="R7" s="11"/>
      <c r="S7" s="11"/>
      <c r="T7" s="11"/>
    </row>
    <row r="8" spans="2:20" ht="18" customHeight="1" x14ac:dyDescent="0.2">
      <c r="B8" s="14">
        <v>1</v>
      </c>
      <c r="C8" s="15" t="s">
        <v>27</v>
      </c>
      <c r="D8" s="16" t="s">
        <v>313</v>
      </c>
      <c r="E8" s="17" t="s">
        <v>312</v>
      </c>
      <c r="F8" s="18">
        <v>10</v>
      </c>
      <c r="G8" s="18">
        <f>F8*40000000</f>
        <v>400000000</v>
      </c>
      <c r="H8" s="18">
        <v>15</v>
      </c>
      <c r="I8" s="18">
        <f>H8*38000000</f>
        <v>570000000</v>
      </c>
      <c r="J8" s="18">
        <f>4+3</f>
        <v>7</v>
      </c>
      <c r="K8" s="18">
        <f>(I8+G8)/(H8+F8)*J8</f>
        <v>271600000</v>
      </c>
      <c r="L8" s="18">
        <f>F8+H8-J8</f>
        <v>18</v>
      </c>
      <c r="M8" s="18">
        <f>G8+I8-K8</f>
        <v>698400000</v>
      </c>
      <c r="N8" s="2"/>
      <c r="O8" s="2"/>
      <c r="P8" s="2"/>
      <c r="Q8" s="2"/>
      <c r="R8" s="2"/>
      <c r="S8" s="2"/>
      <c r="T8" s="2"/>
    </row>
    <row r="9" spans="2:20" ht="18" customHeight="1" x14ac:dyDescent="0.2">
      <c r="B9" s="19">
        <v>2</v>
      </c>
      <c r="C9" s="3" t="s">
        <v>30</v>
      </c>
      <c r="D9" s="5" t="s">
        <v>311</v>
      </c>
      <c r="E9" s="20" t="s">
        <v>312</v>
      </c>
      <c r="F9" s="21">
        <v>30</v>
      </c>
      <c r="G9" s="21">
        <v>60000000</v>
      </c>
      <c r="H9" s="21">
        <v>10</v>
      </c>
      <c r="I9" s="21">
        <f>H9*2200000</f>
        <v>22000000</v>
      </c>
      <c r="J9" s="21">
        <f>20+10</f>
        <v>30</v>
      </c>
      <c r="K9" s="21">
        <f>(I9+G9)/(H9+F9)*J9</f>
        <v>61500000</v>
      </c>
      <c r="L9" s="21">
        <f>F9+H9-J9</f>
        <v>10</v>
      </c>
      <c r="M9" s="21">
        <f>G9+I9-K9</f>
        <v>20500000</v>
      </c>
      <c r="N9" s="2"/>
      <c r="O9" s="2"/>
      <c r="P9" s="2"/>
      <c r="Q9" s="2"/>
      <c r="R9" s="2"/>
      <c r="S9" s="2"/>
      <c r="T9" s="2"/>
    </row>
    <row r="10" spans="2:20" ht="18" customHeight="1" x14ac:dyDescent="0.2">
      <c r="B10" s="22"/>
      <c r="C10" s="23"/>
      <c r="D10" s="24"/>
      <c r="E10" s="25"/>
      <c r="F10" s="26"/>
      <c r="G10" s="26"/>
      <c r="H10" s="26"/>
      <c r="I10" s="26"/>
      <c r="J10" s="26"/>
      <c r="K10" s="26"/>
      <c r="L10" s="26"/>
      <c r="M10" s="26"/>
      <c r="N10" s="2"/>
      <c r="O10" s="2"/>
      <c r="P10" s="2"/>
      <c r="Q10" s="2"/>
      <c r="R10" s="2"/>
      <c r="S10" s="2"/>
      <c r="T10" s="2"/>
    </row>
    <row r="11" spans="2:20" ht="18" customHeight="1" x14ac:dyDescent="0.25">
      <c r="B11" s="27"/>
      <c r="C11" s="28"/>
      <c r="D11" s="28" t="s">
        <v>306</v>
      </c>
      <c r="E11" s="29"/>
      <c r="F11" s="30">
        <f t="shared" ref="F11:M11" si="0">SUBTOTAL(9,F8:F10)</f>
        <v>40</v>
      </c>
      <c r="G11" s="30">
        <f t="shared" si="0"/>
        <v>460000000</v>
      </c>
      <c r="H11" s="30">
        <f t="shared" si="0"/>
        <v>25</v>
      </c>
      <c r="I11" s="30">
        <f t="shared" si="0"/>
        <v>592000000</v>
      </c>
      <c r="J11" s="30">
        <f t="shared" si="0"/>
        <v>37</v>
      </c>
      <c r="K11" s="30">
        <f t="shared" si="0"/>
        <v>333100000</v>
      </c>
      <c r="L11" s="30">
        <f t="shared" si="0"/>
        <v>28</v>
      </c>
      <c r="M11" s="30">
        <f t="shared" si="0"/>
        <v>718900000</v>
      </c>
      <c r="N11" s="2"/>
      <c r="O11" s="2"/>
      <c r="P11" s="2"/>
      <c r="Q11" s="2"/>
      <c r="R11" s="2"/>
      <c r="S11" s="2"/>
      <c r="T11" s="2"/>
    </row>
    <row r="13" spans="2:20" x14ac:dyDescent="0.2">
      <c r="D13" s="6" t="s">
        <v>307</v>
      </c>
      <c r="G13" s="4" t="s">
        <v>308</v>
      </c>
      <c r="K13" s="31" t="s">
        <v>309</v>
      </c>
      <c r="L13" s="2"/>
      <c r="M13" s="2"/>
    </row>
    <row r="14" spans="2:20" x14ac:dyDescent="0.2">
      <c r="K14" s="31" t="s">
        <v>310</v>
      </c>
      <c r="L14" s="2"/>
      <c r="M14" s="2"/>
    </row>
    <row r="19" spans="6:11" ht="15.75" x14ac:dyDescent="0.25">
      <c r="F19" s="32"/>
      <c r="K19" s="32"/>
    </row>
  </sheetData>
  <mergeCells count="8">
    <mergeCell ref="H6:I6"/>
    <mergeCell ref="J6:K6"/>
    <mergeCell ref="L6:M6"/>
    <mergeCell ref="B6:B7"/>
    <mergeCell ref="C6:C7"/>
    <mergeCell ref="D6:D7"/>
    <mergeCell ref="E6:E7"/>
    <mergeCell ref="F6:G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C115"/>
  <sheetViews>
    <sheetView showZeros="0" topLeftCell="A101" zoomScale="85" zoomScaleNormal="85" workbookViewId="0">
      <selection activeCell="G102" sqref="G102"/>
    </sheetView>
  </sheetViews>
  <sheetFormatPr defaultColWidth="9" defaultRowHeight="18" customHeight="1" x14ac:dyDescent="0.25"/>
  <cols>
    <col min="1" max="1" width="4.75" style="64" customWidth="1"/>
    <col min="2" max="2" width="12.375" style="64" customWidth="1"/>
    <col min="3" max="3" width="44.625" style="64" customWidth="1"/>
    <col min="4" max="4" width="16.75" style="64" customWidth="1"/>
    <col min="5" max="5" width="18.75" style="64" customWidth="1"/>
    <col min="6" max="9" width="16.75" style="64" customWidth="1"/>
    <col min="10" max="10" width="13.625" style="63" bestFit="1" customWidth="1"/>
    <col min="11" max="11" width="16.875" style="203" bestFit="1" customWidth="1"/>
    <col min="12" max="12" width="15.25" style="203" bestFit="1" customWidth="1"/>
    <col min="13" max="13" width="16.875" style="203" bestFit="1" customWidth="1"/>
    <col min="14" max="107" width="9" style="63"/>
    <col min="108" max="16384" width="9" style="64"/>
  </cols>
  <sheetData>
    <row r="1" spans="1:107" ht="18" customHeight="1" x14ac:dyDescent="0.25">
      <c r="A1" s="63"/>
      <c r="B1" s="63" t="str">
        <f>'NKC-Socai'!B1</f>
        <v>Công ty TNHH Dịch vụ Nice</v>
      </c>
      <c r="C1" s="65"/>
      <c r="D1" s="65"/>
      <c r="E1" s="65"/>
      <c r="F1" s="65"/>
      <c r="G1" s="65"/>
      <c r="H1" s="65"/>
      <c r="I1" s="65"/>
    </row>
    <row r="2" spans="1:107" ht="18" customHeight="1" x14ac:dyDescent="0.25">
      <c r="A2" s="63"/>
      <c r="B2" s="63" t="str">
        <f>'NKC-Socai'!B2</f>
        <v>360 Nguyễn Thị Minh Khai, Phường 5, Quận 3, TP.HCM</v>
      </c>
      <c r="C2" s="65"/>
      <c r="D2" s="65"/>
      <c r="E2" s="204"/>
      <c r="F2" s="65"/>
      <c r="G2" s="65"/>
      <c r="H2" s="65"/>
      <c r="I2" s="65"/>
    </row>
    <row r="3" spans="1:107" ht="22.5" customHeight="1" x14ac:dyDescent="0.25">
      <c r="B3" s="205" t="s">
        <v>175</v>
      </c>
      <c r="C3" s="206"/>
      <c r="D3" s="206"/>
      <c r="E3" s="206"/>
      <c r="F3" s="206"/>
      <c r="G3" s="206"/>
      <c r="H3" s="206"/>
      <c r="I3" s="206"/>
    </row>
    <row r="4" spans="1:107" ht="18" customHeight="1" x14ac:dyDescent="0.25">
      <c r="B4" s="207" t="str">
        <f>'NKC-Socai'!B5</f>
        <v>Tháng 06/2022</v>
      </c>
      <c r="C4" s="206"/>
      <c r="D4" s="206"/>
      <c r="E4" s="206"/>
      <c r="F4" s="206"/>
      <c r="G4" s="206"/>
      <c r="H4" s="206"/>
      <c r="I4" s="206"/>
    </row>
    <row r="6" spans="1:107" ht="18" customHeight="1" x14ac:dyDescent="0.25">
      <c r="B6" s="208" t="s">
        <v>173</v>
      </c>
      <c r="C6" s="208" t="s">
        <v>150</v>
      </c>
      <c r="D6" s="209" t="s">
        <v>158</v>
      </c>
      <c r="E6" s="209"/>
      <c r="F6" s="209" t="s">
        <v>171</v>
      </c>
      <c r="G6" s="209"/>
      <c r="H6" s="209" t="s">
        <v>172</v>
      </c>
      <c r="I6" s="209"/>
      <c r="R6" s="87" t="s">
        <v>131</v>
      </c>
      <c r="T6" s="87" t="s">
        <v>138</v>
      </c>
    </row>
    <row r="7" spans="1:107" ht="18" customHeight="1" x14ac:dyDescent="0.25">
      <c r="B7" s="210"/>
      <c r="C7" s="210"/>
      <c r="D7" s="208" t="s">
        <v>151</v>
      </c>
      <c r="E7" s="208" t="s">
        <v>152</v>
      </c>
      <c r="F7" s="208" t="s">
        <v>151</v>
      </c>
      <c r="G7" s="208" t="s">
        <v>152</v>
      </c>
      <c r="H7" s="208" t="s">
        <v>151</v>
      </c>
      <c r="I7" s="208" t="s">
        <v>152</v>
      </c>
    </row>
    <row r="8" spans="1:107" s="211" customFormat="1" ht="19.5" customHeight="1" x14ac:dyDescent="0.25">
      <c r="B8" s="212" t="s">
        <v>129</v>
      </c>
      <c r="C8" s="213" t="s">
        <v>188</v>
      </c>
      <c r="D8" s="214">
        <f>SUBTOTAL(9,D9)</f>
        <v>126800000</v>
      </c>
      <c r="E8" s="214"/>
      <c r="F8" s="214">
        <f t="shared" ref="F8" ca="1" si="0">SUBTOTAL(9,F9)</f>
        <v>0</v>
      </c>
      <c r="G8" s="214">
        <f t="shared" ref="G8" ca="1" si="1">SUBTOTAL(9,G9)</f>
        <v>0</v>
      </c>
      <c r="H8" s="214">
        <f t="shared" ref="H8" ca="1" si="2">SUBTOTAL(9,H9)</f>
        <v>126800000</v>
      </c>
      <c r="I8" s="214">
        <f t="shared" ref="I8" ca="1" si="3">SUBTOTAL(9,I9)</f>
        <v>0</v>
      </c>
      <c r="J8" s="215"/>
      <c r="K8" s="216"/>
      <c r="L8" s="216"/>
      <c r="M8" s="216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5"/>
      <c r="CB8" s="215"/>
      <c r="CC8" s="215"/>
      <c r="CD8" s="215"/>
      <c r="CE8" s="215"/>
      <c r="CF8" s="215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5"/>
      <c r="CS8" s="215"/>
      <c r="CT8" s="215"/>
      <c r="CU8" s="215"/>
      <c r="CV8" s="215"/>
      <c r="CW8" s="215"/>
      <c r="CX8" s="215"/>
      <c r="CY8" s="215"/>
      <c r="CZ8" s="215"/>
      <c r="DA8" s="215"/>
      <c r="DB8" s="215"/>
      <c r="DC8" s="215"/>
    </row>
    <row r="9" spans="1:107" s="211" customFormat="1" ht="19.5" customHeight="1" x14ac:dyDescent="0.25">
      <c r="B9" s="129" t="s">
        <v>231</v>
      </c>
      <c r="C9" s="129" t="s">
        <v>280</v>
      </c>
      <c r="D9" s="218">
        <v>126800000</v>
      </c>
      <c r="E9" s="218"/>
      <c r="F9" s="219">
        <f ca="1">SUMIF('NKC-Socai'!I$13:I$525,$B9,'NKC-Socai'!K$13:K$125)</f>
        <v>0</v>
      </c>
      <c r="G9" s="219">
        <f ca="1">SUMIF('NKC-Socai'!J$13:J$525,$B9,'NKC-Socai'!K$13:K$125)</f>
        <v>0</v>
      </c>
      <c r="H9" s="219">
        <f t="shared" ref="H9" ca="1" si="4">MAX(D9+F9-E9-G9,0)</f>
        <v>126800000</v>
      </c>
      <c r="I9" s="219">
        <f t="shared" ref="I9" ca="1" si="5">MAX(E9+G9-D9-F9,0)</f>
        <v>0</v>
      </c>
      <c r="J9" s="215"/>
      <c r="K9" s="216"/>
      <c r="L9" s="216"/>
      <c r="M9" s="216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215"/>
      <c r="BS9" s="215"/>
      <c r="BT9" s="215"/>
      <c r="BU9" s="215"/>
      <c r="BV9" s="215"/>
      <c r="BW9" s="215"/>
      <c r="BX9" s="215"/>
      <c r="BY9" s="215"/>
      <c r="BZ9" s="215"/>
      <c r="CA9" s="215"/>
      <c r="CB9" s="215"/>
      <c r="CC9" s="215"/>
      <c r="CD9" s="215"/>
      <c r="CE9" s="215"/>
      <c r="CF9" s="215"/>
      <c r="CG9" s="215"/>
      <c r="CH9" s="215"/>
      <c r="CI9" s="215"/>
      <c r="CJ9" s="215"/>
      <c r="CK9" s="215"/>
      <c r="CL9" s="215"/>
      <c r="CM9" s="215"/>
      <c r="CN9" s="215"/>
      <c r="CO9" s="215"/>
      <c r="CP9" s="215"/>
      <c r="CQ9" s="215"/>
      <c r="CR9" s="215"/>
      <c r="CS9" s="215"/>
      <c r="CT9" s="215"/>
      <c r="CU9" s="215"/>
      <c r="CV9" s="215"/>
      <c r="CW9" s="215"/>
      <c r="CX9" s="215"/>
      <c r="CY9" s="215"/>
      <c r="CZ9" s="215"/>
      <c r="DA9" s="215"/>
      <c r="DB9" s="215"/>
      <c r="DC9" s="215"/>
    </row>
    <row r="10" spans="1:107" s="211" customFormat="1" ht="19.5" customHeight="1" x14ac:dyDescent="0.25">
      <c r="B10" s="220" t="s">
        <v>181</v>
      </c>
      <c r="C10" s="221" t="s">
        <v>189</v>
      </c>
      <c r="D10" s="222">
        <f>SUBTOTAL(9,D11:D12)</f>
        <v>800000000</v>
      </c>
      <c r="E10" s="222"/>
      <c r="F10" s="222">
        <f t="shared" ref="F10:I10" ca="1" si="6">SUBTOTAL(9,F11:F12)</f>
        <v>0</v>
      </c>
      <c r="G10" s="222">
        <f t="shared" ca="1" si="6"/>
        <v>0</v>
      </c>
      <c r="H10" s="222">
        <f t="shared" ca="1" si="6"/>
        <v>800000000</v>
      </c>
      <c r="I10" s="222">
        <f t="shared" ca="1" si="6"/>
        <v>0</v>
      </c>
      <c r="J10" s="215"/>
      <c r="K10" s="216"/>
      <c r="L10" s="216"/>
      <c r="M10" s="216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215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15"/>
      <c r="CD10" s="215"/>
      <c r="CE10" s="215"/>
      <c r="CF10" s="215"/>
      <c r="CG10" s="215"/>
      <c r="CH10" s="215"/>
      <c r="CI10" s="215"/>
      <c r="CJ10" s="215"/>
      <c r="CK10" s="215"/>
      <c r="CL10" s="215"/>
      <c r="CM10" s="215"/>
      <c r="CN10" s="215"/>
      <c r="CO10" s="215"/>
      <c r="CP10" s="215"/>
      <c r="CQ10" s="215"/>
      <c r="CR10" s="215"/>
      <c r="CS10" s="215"/>
      <c r="CT10" s="215"/>
      <c r="CU10" s="215"/>
      <c r="CV10" s="215"/>
      <c r="CW10" s="215"/>
      <c r="CX10" s="215"/>
      <c r="CY10" s="215"/>
      <c r="CZ10" s="215"/>
      <c r="DA10" s="215"/>
      <c r="DB10" s="215"/>
      <c r="DC10" s="215"/>
    </row>
    <row r="11" spans="1:107" s="211" customFormat="1" ht="19.5" customHeight="1" x14ac:dyDescent="0.25">
      <c r="B11" s="223" t="s">
        <v>277</v>
      </c>
      <c r="C11" s="224" t="s">
        <v>278</v>
      </c>
      <c r="D11" s="225">
        <f>SUBTOTAL(9,D12)</f>
        <v>800000000</v>
      </c>
      <c r="E11" s="225"/>
      <c r="F11" s="225">
        <f t="shared" ref="F11:I11" ca="1" si="7">SUBTOTAL(9,F12)</f>
        <v>0</v>
      </c>
      <c r="G11" s="225">
        <f t="shared" ca="1" si="7"/>
        <v>0</v>
      </c>
      <c r="H11" s="225">
        <f t="shared" ca="1" si="7"/>
        <v>800000000</v>
      </c>
      <c r="I11" s="225">
        <f t="shared" ca="1" si="7"/>
        <v>0</v>
      </c>
      <c r="J11" s="215"/>
      <c r="K11" s="216"/>
      <c r="L11" s="216"/>
      <c r="M11" s="216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5"/>
      <c r="CO11" s="215"/>
      <c r="CP11" s="215"/>
      <c r="CQ11" s="215"/>
      <c r="CR11" s="215"/>
      <c r="CS11" s="215"/>
      <c r="CT11" s="215"/>
      <c r="CU11" s="215"/>
      <c r="CV11" s="215"/>
      <c r="CW11" s="215"/>
      <c r="CX11" s="215"/>
      <c r="CY11" s="215"/>
      <c r="CZ11" s="215"/>
      <c r="DA11" s="215"/>
      <c r="DB11" s="215"/>
      <c r="DC11" s="215"/>
    </row>
    <row r="12" spans="1:107" s="211" customFormat="1" ht="19.5" customHeight="1" x14ac:dyDescent="0.25">
      <c r="B12" s="129" t="s">
        <v>279</v>
      </c>
      <c r="C12" s="129" t="s">
        <v>532</v>
      </c>
      <c r="D12" s="218">
        <v>800000000</v>
      </c>
      <c r="E12" s="218"/>
      <c r="F12" s="219">
        <f ca="1">SUMIF('NKC-Socai'!I$13:I$525,$B12,'NKC-Socai'!K$13:K$125)</f>
        <v>0</v>
      </c>
      <c r="G12" s="219">
        <f ca="1">SUMIF('NKC-Socai'!J$13:J$525,$B12,'NKC-Socai'!K$13:K$125)</f>
        <v>0</v>
      </c>
      <c r="H12" s="219">
        <f t="shared" ref="H12" ca="1" si="8">MAX(D12+F12-E12-G12,0)</f>
        <v>800000000</v>
      </c>
      <c r="I12" s="219">
        <f t="shared" ref="I12" ca="1" si="9">MAX(E12+G12-D12-F12,0)</f>
        <v>0</v>
      </c>
      <c r="J12" s="215"/>
      <c r="K12" s="216"/>
      <c r="L12" s="216"/>
      <c r="M12" s="216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215"/>
      <c r="BS12" s="215"/>
      <c r="BT12" s="215"/>
      <c r="BU12" s="215"/>
      <c r="BV12" s="215"/>
      <c r="BW12" s="215"/>
      <c r="BX12" s="215"/>
      <c r="BY12" s="215"/>
      <c r="BZ12" s="215"/>
      <c r="CA12" s="215"/>
      <c r="CB12" s="215"/>
      <c r="CC12" s="215"/>
      <c r="CD12" s="215"/>
      <c r="CE12" s="215"/>
      <c r="CF12" s="215"/>
      <c r="CG12" s="215"/>
      <c r="CH12" s="215"/>
      <c r="CI12" s="215"/>
      <c r="CJ12" s="215"/>
      <c r="CK12" s="215"/>
      <c r="CL12" s="215"/>
      <c r="CM12" s="215"/>
      <c r="CN12" s="215"/>
      <c r="CO12" s="215"/>
      <c r="CP12" s="215"/>
      <c r="CQ12" s="215"/>
      <c r="CR12" s="215"/>
      <c r="CS12" s="215"/>
      <c r="CT12" s="215"/>
      <c r="CU12" s="215"/>
      <c r="CV12" s="215"/>
      <c r="CW12" s="215"/>
      <c r="CX12" s="215"/>
      <c r="CY12" s="215"/>
      <c r="CZ12" s="215"/>
      <c r="DA12" s="215"/>
      <c r="DB12" s="215"/>
      <c r="DC12" s="215"/>
    </row>
    <row r="13" spans="1:107" s="211" customFormat="1" ht="19.5" customHeight="1" x14ac:dyDescent="0.25">
      <c r="B13" s="220" t="s">
        <v>130</v>
      </c>
      <c r="C13" s="221" t="s">
        <v>190</v>
      </c>
      <c r="D13" s="226">
        <f>SUBTOTAL(9,D14:D16)</f>
        <v>50000000</v>
      </c>
      <c r="E13" s="226"/>
      <c r="F13" s="226">
        <f t="shared" ref="F13:I13" ca="1" si="10">SUBTOTAL(9,F14:F16)</f>
        <v>0</v>
      </c>
      <c r="G13" s="226">
        <f t="shared" ca="1" si="10"/>
        <v>0</v>
      </c>
      <c r="H13" s="226">
        <f t="shared" ca="1" si="10"/>
        <v>50000000</v>
      </c>
      <c r="I13" s="226">
        <f t="shared" ca="1" si="10"/>
        <v>0</v>
      </c>
      <c r="J13" s="215"/>
      <c r="K13" s="216"/>
      <c r="L13" s="216"/>
      <c r="M13" s="216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15"/>
      <c r="BS13" s="215"/>
      <c r="BT13" s="215"/>
      <c r="BU13" s="215"/>
      <c r="BV13" s="215"/>
      <c r="BW13" s="215"/>
      <c r="BX13" s="215"/>
      <c r="BY13" s="215"/>
      <c r="BZ13" s="215"/>
      <c r="CA13" s="215"/>
      <c r="CB13" s="215"/>
      <c r="CC13" s="215"/>
      <c r="CD13" s="215"/>
      <c r="CE13" s="215"/>
      <c r="CF13" s="215"/>
      <c r="CG13" s="215"/>
      <c r="CH13" s="215"/>
      <c r="CI13" s="215"/>
      <c r="CJ13" s="215"/>
      <c r="CK13" s="215"/>
      <c r="CL13" s="215"/>
      <c r="CM13" s="215"/>
      <c r="CN13" s="215"/>
      <c r="CO13" s="215"/>
      <c r="CP13" s="215"/>
      <c r="CQ13" s="215"/>
      <c r="CR13" s="215"/>
      <c r="CS13" s="215"/>
      <c r="CT13" s="215"/>
      <c r="CU13" s="215"/>
      <c r="CV13" s="215"/>
      <c r="CW13" s="215"/>
      <c r="CX13" s="215"/>
      <c r="CY13" s="215"/>
      <c r="CZ13" s="215"/>
      <c r="DA13" s="215"/>
      <c r="DB13" s="215"/>
      <c r="DC13" s="215"/>
    </row>
    <row r="14" spans="1:107" s="211" customFormat="1" ht="19.5" customHeight="1" x14ac:dyDescent="0.25">
      <c r="B14" s="223" t="s">
        <v>207</v>
      </c>
      <c r="C14" s="224" t="s">
        <v>210</v>
      </c>
      <c r="D14" s="227">
        <f>SUBTOTAL(9,D15:D16)</f>
        <v>50000000</v>
      </c>
      <c r="E14" s="227"/>
      <c r="F14" s="227">
        <f t="shared" ref="F14:I14" ca="1" si="11">SUBTOTAL(9,F15:F16)</f>
        <v>0</v>
      </c>
      <c r="G14" s="227">
        <f t="shared" ca="1" si="11"/>
        <v>0</v>
      </c>
      <c r="H14" s="227">
        <f t="shared" ca="1" si="11"/>
        <v>50000000</v>
      </c>
      <c r="I14" s="227">
        <f t="shared" ca="1" si="11"/>
        <v>0</v>
      </c>
      <c r="J14" s="215"/>
      <c r="K14" s="216"/>
      <c r="L14" s="216"/>
      <c r="M14" s="216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  <c r="BI14" s="215"/>
      <c r="BJ14" s="215"/>
      <c r="BK14" s="215"/>
      <c r="BL14" s="215"/>
      <c r="BM14" s="215"/>
      <c r="BN14" s="215"/>
      <c r="BO14" s="215"/>
      <c r="BP14" s="215"/>
      <c r="BQ14" s="215"/>
      <c r="BR14" s="215"/>
      <c r="BS14" s="215"/>
      <c r="BT14" s="215"/>
      <c r="BU14" s="215"/>
      <c r="BV14" s="215"/>
      <c r="BW14" s="215"/>
      <c r="BX14" s="215"/>
      <c r="BY14" s="215"/>
      <c r="BZ14" s="215"/>
      <c r="CA14" s="215"/>
      <c r="CB14" s="215"/>
      <c r="CC14" s="215"/>
      <c r="CD14" s="215"/>
      <c r="CE14" s="215"/>
      <c r="CF14" s="215"/>
      <c r="CG14" s="215"/>
      <c r="CH14" s="215"/>
      <c r="CI14" s="215"/>
      <c r="CJ14" s="215"/>
      <c r="CK14" s="215"/>
      <c r="CL14" s="215"/>
      <c r="CM14" s="215"/>
      <c r="CN14" s="215"/>
      <c r="CO14" s="215"/>
      <c r="CP14" s="215"/>
      <c r="CQ14" s="215"/>
      <c r="CR14" s="215"/>
      <c r="CS14" s="215"/>
      <c r="CT14" s="215"/>
      <c r="CU14" s="215"/>
      <c r="CV14" s="215"/>
      <c r="CW14" s="215"/>
      <c r="CX14" s="215"/>
      <c r="CY14" s="215"/>
      <c r="CZ14" s="215"/>
      <c r="DA14" s="215"/>
      <c r="DB14" s="215"/>
      <c r="DC14" s="215"/>
    </row>
    <row r="15" spans="1:107" s="211" customFormat="1" ht="19.5" customHeight="1" x14ac:dyDescent="0.25">
      <c r="B15" s="129" t="s">
        <v>208</v>
      </c>
      <c r="C15" s="129" t="s">
        <v>315</v>
      </c>
      <c r="D15" s="218">
        <v>30000000</v>
      </c>
      <c r="E15" s="218"/>
      <c r="F15" s="219">
        <f ca="1">SUMIF('NKC-Socai'!I$13:I$525,$B15,'NKC-Socai'!K$13:K$125)</f>
        <v>0</v>
      </c>
      <c r="G15" s="219">
        <f ca="1">SUMIF('NKC-Socai'!J$13:J$525,$B15,'NKC-Socai'!K$13:K$125)</f>
        <v>0</v>
      </c>
      <c r="H15" s="219">
        <f t="shared" ref="H15:H16" ca="1" si="12">MAX(D15+F15-E15-G15,0)</f>
        <v>30000000</v>
      </c>
      <c r="I15" s="219">
        <f t="shared" ref="I15:I16" ca="1" si="13">MAX(E15+G15-D15-F15,0)</f>
        <v>0</v>
      </c>
      <c r="J15" s="215"/>
      <c r="K15" s="216"/>
      <c r="L15" s="216"/>
      <c r="M15" s="216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  <c r="BI15" s="215"/>
      <c r="BJ15" s="215"/>
      <c r="BK15" s="215"/>
      <c r="BL15" s="215"/>
      <c r="BM15" s="215"/>
      <c r="BN15" s="215"/>
      <c r="BO15" s="215"/>
      <c r="BP15" s="215"/>
      <c r="BQ15" s="215"/>
      <c r="BR15" s="215"/>
      <c r="BS15" s="215"/>
      <c r="BT15" s="215"/>
      <c r="BU15" s="215"/>
      <c r="BV15" s="215"/>
      <c r="BW15" s="215"/>
      <c r="BX15" s="215"/>
      <c r="BY15" s="215"/>
      <c r="BZ15" s="215"/>
      <c r="CA15" s="215"/>
      <c r="CB15" s="215"/>
      <c r="CC15" s="215"/>
      <c r="CD15" s="215"/>
      <c r="CE15" s="215"/>
      <c r="CF15" s="215"/>
      <c r="CG15" s="215"/>
      <c r="CH15" s="215"/>
      <c r="CI15" s="215"/>
      <c r="CJ15" s="215"/>
      <c r="CK15" s="215"/>
      <c r="CL15" s="215"/>
      <c r="CM15" s="215"/>
      <c r="CN15" s="215"/>
      <c r="CO15" s="215"/>
      <c r="CP15" s="215"/>
      <c r="CQ15" s="215"/>
      <c r="CR15" s="215"/>
      <c r="CS15" s="215"/>
      <c r="CT15" s="215"/>
      <c r="CU15" s="215"/>
      <c r="CV15" s="215"/>
      <c r="CW15" s="215"/>
      <c r="CX15" s="215"/>
      <c r="CY15" s="215"/>
      <c r="CZ15" s="215"/>
      <c r="DA15" s="215"/>
      <c r="DB15" s="215"/>
      <c r="DC15" s="215"/>
    </row>
    <row r="16" spans="1:107" s="211" customFormat="1" ht="19.5" customHeight="1" x14ac:dyDescent="0.25">
      <c r="B16" s="129" t="s">
        <v>209</v>
      </c>
      <c r="C16" s="129" t="s">
        <v>316</v>
      </c>
      <c r="D16" s="218">
        <v>20000000</v>
      </c>
      <c r="E16" s="218"/>
      <c r="F16" s="219">
        <f ca="1">SUMIF('NKC-Socai'!I$13:I$525,$B16,'NKC-Socai'!K$13:K$125)</f>
        <v>0</v>
      </c>
      <c r="G16" s="219">
        <f ca="1">SUMIF('NKC-Socai'!J$13:J$525,$B16,'NKC-Socai'!K$13:K$125)</f>
        <v>0</v>
      </c>
      <c r="H16" s="219">
        <f t="shared" ca="1" si="12"/>
        <v>20000000</v>
      </c>
      <c r="I16" s="219">
        <f t="shared" ca="1" si="13"/>
        <v>0</v>
      </c>
      <c r="J16" s="215"/>
      <c r="K16" s="216"/>
      <c r="L16" s="216"/>
      <c r="M16" s="216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</row>
    <row r="17" spans="2:107" s="211" customFormat="1" ht="19.5" customHeight="1" x14ac:dyDescent="0.25">
      <c r="B17" s="228" t="s">
        <v>182</v>
      </c>
      <c r="C17" s="229" t="s">
        <v>191</v>
      </c>
      <c r="D17" s="222">
        <f>SUBTOTAL(9,D18:D19)</f>
        <v>0</v>
      </c>
      <c r="E17" s="222"/>
      <c r="F17" s="222">
        <f t="shared" ref="F17" ca="1" si="14">SUBTOTAL(9,F18:F19)</f>
        <v>0</v>
      </c>
      <c r="G17" s="222">
        <f t="shared" ref="G17" ca="1" si="15">SUBTOTAL(9,G18:G19)</f>
        <v>0</v>
      </c>
      <c r="H17" s="222">
        <f t="shared" ref="H17" ca="1" si="16">SUBTOTAL(9,H18:H19)</f>
        <v>0</v>
      </c>
      <c r="I17" s="222">
        <f t="shared" ref="I17" ca="1" si="17">SUBTOTAL(9,I18:I19)</f>
        <v>0</v>
      </c>
      <c r="J17" s="215"/>
      <c r="K17" s="216"/>
      <c r="L17" s="216"/>
      <c r="M17" s="216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5"/>
      <c r="BV17" s="215"/>
      <c r="BW17" s="215"/>
      <c r="BX17" s="215"/>
      <c r="BY17" s="215"/>
      <c r="BZ17" s="215"/>
      <c r="CA17" s="215"/>
      <c r="CB17" s="215"/>
      <c r="CC17" s="215"/>
      <c r="CD17" s="215"/>
      <c r="CE17" s="215"/>
      <c r="CF17" s="215"/>
      <c r="CG17" s="215"/>
      <c r="CH17" s="215"/>
      <c r="CI17" s="215"/>
      <c r="CJ17" s="215"/>
      <c r="CK17" s="215"/>
      <c r="CL17" s="215"/>
      <c r="CM17" s="215"/>
      <c r="CN17" s="215"/>
      <c r="CO17" s="215"/>
      <c r="CP17" s="215"/>
      <c r="CQ17" s="215"/>
      <c r="CR17" s="215"/>
      <c r="CS17" s="215"/>
      <c r="CT17" s="215"/>
      <c r="CU17" s="215"/>
      <c r="CV17" s="215"/>
      <c r="CW17" s="215"/>
      <c r="CX17" s="215"/>
      <c r="CY17" s="215"/>
      <c r="CZ17" s="215"/>
      <c r="DA17" s="215"/>
      <c r="DB17" s="215"/>
      <c r="DC17" s="215"/>
    </row>
    <row r="18" spans="2:107" s="211" customFormat="1" ht="19.5" customHeight="1" x14ac:dyDescent="0.25">
      <c r="B18" s="129" t="s">
        <v>232</v>
      </c>
      <c r="C18" s="129" t="s">
        <v>233</v>
      </c>
      <c r="D18" s="218"/>
      <c r="E18" s="218"/>
      <c r="F18" s="219">
        <f ca="1">SUMIF('NKC-Socai'!I$13:I$525,$B18,'NKC-Socai'!K$13:K$125)</f>
        <v>0</v>
      </c>
      <c r="G18" s="219">
        <f ca="1">SUMIF('NKC-Socai'!J$13:J$525,$B18,'NKC-Socai'!K$13:K$125)</f>
        <v>0</v>
      </c>
      <c r="H18" s="219">
        <f t="shared" ref="H18:H65" ca="1" si="18">MAX(D18+F18-E18-G18,0)</f>
        <v>0</v>
      </c>
      <c r="I18" s="219">
        <f t="shared" ref="I18:I65" ca="1" si="19">MAX(E18+G18-D18-F18,0)</f>
        <v>0</v>
      </c>
      <c r="J18" s="215"/>
      <c r="K18" s="216"/>
      <c r="L18" s="216"/>
      <c r="M18" s="216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5"/>
      <c r="BW18" s="215"/>
      <c r="BX18" s="215"/>
      <c r="BY18" s="215"/>
      <c r="BZ18" s="215"/>
      <c r="CA18" s="215"/>
      <c r="CB18" s="215"/>
      <c r="CC18" s="215"/>
      <c r="CD18" s="215"/>
      <c r="CE18" s="215"/>
      <c r="CF18" s="215"/>
      <c r="CG18" s="215"/>
      <c r="CH18" s="215"/>
      <c r="CI18" s="215"/>
      <c r="CJ18" s="215"/>
      <c r="CK18" s="215"/>
      <c r="CL18" s="215"/>
      <c r="CM18" s="215"/>
      <c r="CN18" s="215"/>
      <c r="CO18" s="215"/>
      <c r="CP18" s="215"/>
      <c r="CQ18" s="215"/>
      <c r="CR18" s="215"/>
      <c r="CS18" s="215"/>
      <c r="CT18" s="215"/>
      <c r="CU18" s="215"/>
      <c r="CV18" s="215"/>
      <c r="CW18" s="215"/>
      <c r="CX18" s="215"/>
      <c r="CY18" s="215"/>
      <c r="CZ18" s="215"/>
      <c r="DA18" s="215"/>
      <c r="DB18" s="215"/>
      <c r="DC18" s="215"/>
    </row>
    <row r="19" spans="2:107" s="211" customFormat="1" ht="19.5" customHeight="1" x14ac:dyDescent="0.25">
      <c r="B19" s="129" t="s">
        <v>235</v>
      </c>
      <c r="C19" s="129" t="s">
        <v>234</v>
      </c>
      <c r="D19" s="218"/>
      <c r="E19" s="218"/>
      <c r="F19" s="219">
        <f ca="1">SUMIF('NKC-Socai'!I$13:I$525,$B19,'NKC-Socai'!K$13:K$125)</f>
        <v>0</v>
      </c>
      <c r="G19" s="219">
        <f ca="1">SUMIF('NKC-Socai'!J$13:J$525,$B19,'NKC-Socai'!K$13:K$125)</f>
        <v>0</v>
      </c>
      <c r="H19" s="219">
        <f t="shared" ca="1" si="18"/>
        <v>0</v>
      </c>
      <c r="I19" s="219">
        <f t="shared" ca="1" si="19"/>
        <v>0</v>
      </c>
      <c r="J19" s="215"/>
      <c r="K19" s="216"/>
      <c r="L19" s="216"/>
      <c r="M19" s="216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  <c r="BI19" s="215"/>
      <c r="BJ19" s="215"/>
      <c r="BK19" s="215"/>
      <c r="BL19" s="215"/>
      <c r="BM19" s="215"/>
      <c r="BN19" s="215"/>
      <c r="BO19" s="215"/>
      <c r="BP19" s="215"/>
      <c r="BQ19" s="215"/>
      <c r="BR19" s="215"/>
      <c r="BS19" s="215"/>
      <c r="BT19" s="215"/>
      <c r="BU19" s="215"/>
      <c r="BV19" s="215"/>
      <c r="BW19" s="215"/>
      <c r="BX19" s="215"/>
      <c r="BY19" s="215"/>
      <c r="BZ19" s="215"/>
      <c r="CA19" s="215"/>
      <c r="CB19" s="215"/>
      <c r="CC19" s="215"/>
      <c r="CD19" s="215"/>
      <c r="CE19" s="215"/>
      <c r="CF19" s="215"/>
      <c r="CG19" s="215"/>
      <c r="CH19" s="215"/>
      <c r="CI19" s="215"/>
      <c r="CJ19" s="215"/>
      <c r="CK19" s="215"/>
      <c r="CL19" s="215"/>
      <c r="CM19" s="215"/>
      <c r="CN19" s="215"/>
      <c r="CO19" s="215"/>
      <c r="CP19" s="215"/>
      <c r="CQ19" s="215"/>
      <c r="CR19" s="215"/>
      <c r="CS19" s="215"/>
      <c r="CT19" s="215"/>
      <c r="CU19" s="215"/>
      <c r="CV19" s="215"/>
      <c r="CW19" s="215"/>
      <c r="CX19" s="215"/>
      <c r="CY19" s="215"/>
      <c r="CZ19" s="215"/>
      <c r="DA19" s="215"/>
      <c r="DB19" s="215"/>
      <c r="DC19" s="215"/>
    </row>
    <row r="20" spans="2:107" s="211" customFormat="1" ht="19.5" customHeight="1" x14ac:dyDescent="0.25">
      <c r="B20" s="220" t="s">
        <v>461</v>
      </c>
      <c r="C20" s="221" t="s">
        <v>462</v>
      </c>
      <c r="D20" s="222">
        <f>SUBTOTAL(9,D21:D22)</f>
        <v>37000000</v>
      </c>
      <c r="E20" s="222">
        <f t="shared" ref="E20:I20" si="20">SUBTOTAL(9,E21:E22)</f>
        <v>0</v>
      </c>
      <c r="F20" s="222">
        <f t="shared" ca="1" si="20"/>
        <v>0</v>
      </c>
      <c r="G20" s="222">
        <f t="shared" ca="1" si="20"/>
        <v>0</v>
      </c>
      <c r="H20" s="222">
        <f t="shared" ca="1" si="20"/>
        <v>37000000</v>
      </c>
      <c r="I20" s="222">
        <f t="shared" ca="1" si="20"/>
        <v>0</v>
      </c>
      <c r="J20" s="215"/>
      <c r="K20" s="216"/>
      <c r="L20" s="216"/>
      <c r="M20" s="216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  <c r="BS20" s="215"/>
      <c r="BT20" s="215"/>
      <c r="BU20" s="215"/>
      <c r="BV20" s="215"/>
      <c r="BW20" s="215"/>
      <c r="BX20" s="215"/>
      <c r="BY20" s="215"/>
      <c r="BZ20" s="215"/>
      <c r="CA20" s="215"/>
      <c r="CB20" s="215"/>
      <c r="CC20" s="215"/>
      <c r="CD20" s="215"/>
      <c r="CE20" s="215"/>
      <c r="CF20" s="215"/>
      <c r="CG20" s="215"/>
      <c r="CH20" s="215"/>
      <c r="CI20" s="215"/>
      <c r="CJ20" s="215"/>
      <c r="CK20" s="215"/>
      <c r="CL20" s="215"/>
      <c r="CM20" s="215"/>
      <c r="CN20" s="215"/>
      <c r="CO20" s="215"/>
      <c r="CP20" s="215"/>
      <c r="CQ20" s="215"/>
      <c r="CR20" s="215"/>
      <c r="CS20" s="215"/>
      <c r="CT20" s="215"/>
      <c r="CU20" s="215"/>
      <c r="CV20" s="215"/>
      <c r="CW20" s="215"/>
      <c r="CX20" s="215"/>
      <c r="CY20" s="215"/>
      <c r="CZ20" s="215"/>
      <c r="DA20" s="215"/>
      <c r="DB20" s="215"/>
      <c r="DC20" s="215"/>
    </row>
    <row r="21" spans="2:107" s="211" customFormat="1" ht="19.5" customHeight="1" x14ac:dyDescent="0.25">
      <c r="B21" s="129" t="s">
        <v>463</v>
      </c>
      <c r="C21" s="230" t="s">
        <v>527</v>
      </c>
      <c r="D21" s="218">
        <v>23000000</v>
      </c>
      <c r="E21" s="218"/>
      <c r="F21" s="219">
        <f ca="1">SUMIF('NKC-Socai'!I$13:I$525,$B21,'NKC-Socai'!K$13:K$125)</f>
        <v>0</v>
      </c>
      <c r="G21" s="219">
        <f ca="1">SUMIF('NKC-Socai'!J$13:J$525,$B21,'NKC-Socai'!K$13:K$125)</f>
        <v>0</v>
      </c>
      <c r="H21" s="219">
        <f t="shared" ref="H21" ca="1" si="21">MAX(D21+F21-E21-G21,0)</f>
        <v>23000000</v>
      </c>
      <c r="I21" s="219">
        <f t="shared" ref="I21" ca="1" si="22">MAX(E21+G21-D21-F21,0)</f>
        <v>0</v>
      </c>
      <c r="J21" s="215"/>
      <c r="K21" s="216"/>
      <c r="L21" s="216"/>
      <c r="M21" s="216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15"/>
      <c r="BS21" s="215"/>
      <c r="BT21" s="215"/>
      <c r="BU21" s="215"/>
      <c r="BV21" s="215"/>
      <c r="BW21" s="215"/>
      <c r="BX21" s="215"/>
      <c r="BY21" s="215"/>
      <c r="BZ21" s="215"/>
      <c r="CA21" s="215"/>
      <c r="CB21" s="215"/>
      <c r="CC21" s="215"/>
      <c r="CD21" s="215"/>
      <c r="CE21" s="215"/>
      <c r="CF21" s="215"/>
      <c r="CG21" s="215"/>
      <c r="CH21" s="215"/>
      <c r="CI21" s="215"/>
      <c r="CJ21" s="215"/>
      <c r="CK21" s="215"/>
      <c r="CL21" s="215"/>
      <c r="CM21" s="215"/>
      <c r="CN21" s="215"/>
      <c r="CO21" s="215"/>
      <c r="CP21" s="215"/>
      <c r="CQ21" s="215"/>
      <c r="CR21" s="215"/>
      <c r="CS21" s="215"/>
      <c r="CT21" s="215"/>
      <c r="CU21" s="215"/>
      <c r="CV21" s="215"/>
      <c r="CW21" s="215"/>
      <c r="CX21" s="215"/>
      <c r="CY21" s="215"/>
      <c r="CZ21" s="215"/>
      <c r="DA21" s="215"/>
      <c r="DB21" s="215"/>
      <c r="DC21" s="215"/>
    </row>
    <row r="22" spans="2:107" s="211" customFormat="1" ht="19.5" customHeight="1" x14ac:dyDescent="0.25">
      <c r="B22" s="129" t="s">
        <v>478</v>
      </c>
      <c r="C22" s="230" t="s">
        <v>479</v>
      </c>
      <c r="D22" s="218">
        <v>14000000</v>
      </c>
      <c r="E22" s="218"/>
      <c r="F22" s="219">
        <f ca="1">SUMIF('NKC-Socai'!I$13:I$525,$B22,'NKC-Socai'!K$13:K$125)</f>
        <v>0</v>
      </c>
      <c r="G22" s="219">
        <f ca="1">SUMIF('NKC-Socai'!J$13:J$525,$B22,'NKC-Socai'!K$13:K$125)</f>
        <v>0</v>
      </c>
      <c r="H22" s="219">
        <f t="shared" ref="H22" ca="1" si="23">MAX(D22+F22-E22-G22,0)</f>
        <v>14000000</v>
      </c>
      <c r="I22" s="219">
        <f t="shared" ref="I22" ca="1" si="24">MAX(E22+G22-D22-F22,0)</f>
        <v>0</v>
      </c>
      <c r="J22" s="215"/>
      <c r="K22" s="216"/>
      <c r="L22" s="216"/>
      <c r="M22" s="216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5"/>
      <c r="BS22" s="215"/>
      <c r="BT22" s="215"/>
      <c r="BU22" s="215"/>
      <c r="BV22" s="215"/>
      <c r="BW22" s="215"/>
      <c r="BX22" s="215"/>
      <c r="BY22" s="215"/>
      <c r="BZ22" s="215"/>
      <c r="CA22" s="215"/>
      <c r="CB22" s="215"/>
      <c r="CC22" s="215"/>
      <c r="CD22" s="215"/>
      <c r="CE22" s="215"/>
      <c r="CF22" s="215"/>
      <c r="CG22" s="215"/>
      <c r="CH22" s="215"/>
      <c r="CI22" s="215"/>
      <c r="CJ22" s="215"/>
      <c r="CK22" s="215"/>
      <c r="CL22" s="215"/>
      <c r="CM22" s="215"/>
      <c r="CN22" s="215"/>
      <c r="CO22" s="215"/>
      <c r="CP22" s="215"/>
      <c r="CQ22" s="215"/>
      <c r="CR22" s="215"/>
      <c r="CS22" s="215"/>
      <c r="CT22" s="215"/>
      <c r="CU22" s="215"/>
      <c r="CV22" s="215"/>
      <c r="CW22" s="215"/>
      <c r="CX22" s="215"/>
      <c r="CY22" s="215"/>
      <c r="CZ22" s="215"/>
      <c r="DA22" s="215"/>
      <c r="DB22" s="215"/>
      <c r="DC22" s="215"/>
    </row>
    <row r="23" spans="2:107" s="211" customFormat="1" ht="19.5" customHeight="1" x14ac:dyDescent="0.25">
      <c r="B23" s="220" t="s">
        <v>205</v>
      </c>
      <c r="C23" s="221" t="s">
        <v>206</v>
      </c>
      <c r="D23" s="222">
        <f>SUBTOTAL(9,D24:D28)</f>
        <v>13800000</v>
      </c>
      <c r="E23" s="222"/>
      <c r="F23" s="222">
        <f ca="1">SUBTOTAL(9,F24:F28)</f>
        <v>0</v>
      </c>
      <c r="G23" s="222">
        <f ca="1">SUBTOTAL(9,G24:G28)</f>
        <v>0</v>
      </c>
      <c r="H23" s="222">
        <f ca="1">SUBTOTAL(9,H24:H28)</f>
        <v>13800000</v>
      </c>
      <c r="I23" s="222">
        <f ca="1">SUBTOTAL(9,I24:I28)</f>
        <v>0</v>
      </c>
      <c r="J23" s="215"/>
      <c r="K23" s="216"/>
      <c r="L23" s="216"/>
      <c r="M23" s="216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5"/>
      <c r="BS23" s="215"/>
      <c r="BT23" s="215"/>
      <c r="BU23" s="215"/>
      <c r="BV23" s="215"/>
      <c r="BW23" s="215"/>
      <c r="BX23" s="215"/>
      <c r="BY23" s="215"/>
      <c r="BZ23" s="215"/>
      <c r="CA23" s="215"/>
      <c r="CB23" s="215"/>
      <c r="CC23" s="215"/>
      <c r="CD23" s="215"/>
      <c r="CE23" s="215"/>
      <c r="CF23" s="215"/>
      <c r="CG23" s="215"/>
      <c r="CH23" s="215"/>
      <c r="CI23" s="215"/>
      <c r="CJ23" s="215"/>
      <c r="CK23" s="215"/>
      <c r="CL23" s="215"/>
      <c r="CM23" s="215"/>
      <c r="CN23" s="215"/>
      <c r="CO23" s="215"/>
      <c r="CP23" s="215"/>
      <c r="CQ23" s="215"/>
      <c r="CR23" s="215"/>
      <c r="CS23" s="215"/>
      <c r="CT23" s="215"/>
      <c r="CU23" s="215"/>
      <c r="CV23" s="215"/>
      <c r="CW23" s="215"/>
      <c r="CX23" s="215"/>
      <c r="CY23" s="215"/>
      <c r="CZ23" s="215"/>
      <c r="DA23" s="215"/>
      <c r="DB23" s="215"/>
      <c r="DC23" s="215"/>
    </row>
    <row r="24" spans="2:107" s="211" customFormat="1" ht="19.5" customHeight="1" x14ac:dyDescent="0.25">
      <c r="B24" s="129" t="s">
        <v>215</v>
      </c>
      <c r="C24" s="129" t="s">
        <v>511</v>
      </c>
      <c r="D24" s="218">
        <f>DT_XK!F2</f>
        <v>2500000</v>
      </c>
      <c r="E24" s="218"/>
      <c r="F24" s="219">
        <f ca="1">SUMIF('NKC-Socai'!I$13:I$525,$B24,'NKC-Socai'!K$13:K$125)</f>
        <v>0</v>
      </c>
      <c r="G24" s="219">
        <f ca="1">SUMIF('NKC-Socai'!J$13:J$525,$B24,'NKC-Socai'!K$13:K$125)</f>
        <v>0</v>
      </c>
      <c r="H24" s="219">
        <f t="shared" ca="1" si="18"/>
        <v>2500000</v>
      </c>
      <c r="I24" s="219">
        <f t="shared" ca="1" si="19"/>
        <v>0</v>
      </c>
      <c r="J24" s="215"/>
      <c r="K24" s="216"/>
      <c r="L24" s="216"/>
      <c r="M24" s="216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  <c r="BR24" s="215"/>
      <c r="BS24" s="215"/>
      <c r="BT24" s="215"/>
      <c r="BU24" s="215"/>
      <c r="BV24" s="215"/>
      <c r="BW24" s="215"/>
      <c r="BX24" s="215"/>
      <c r="BY24" s="215"/>
      <c r="BZ24" s="215"/>
      <c r="CA24" s="215"/>
      <c r="CB24" s="215"/>
      <c r="CC24" s="215"/>
      <c r="CD24" s="215"/>
      <c r="CE24" s="215"/>
      <c r="CF24" s="215"/>
      <c r="CG24" s="215"/>
      <c r="CH24" s="215"/>
      <c r="CI24" s="215"/>
      <c r="CJ24" s="215"/>
      <c r="CK24" s="215"/>
      <c r="CL24" s="215"/>
      <c r="CM24" s="215"/>
      <c r="CN24" s="215"/>
      <c r="CO24" s="215"/>
      <c r="CP24" s="215"/>
      <c r="CQ24" s="215"/>
      <c r="CR24" s="215"/>
      <c r="CS24" s="215"/>
      <c r="CT24" s="215"/>
      <c r="CU24" s="215"/>
      <c r="CV24" s="215"/>
      <c r="CW24" s="215"/>
      <c r="CX24" s="215"/>
      <c r="CY24" s="215"/>
      <c r="CZ24" s="215"/>
      <c r="DA24" s="215"/>
      <c r="DB24" s="215"/>
      <c r="DC24" s="215"/>
    </row>
    <row r="25" spans="2:107" s="211" customFormat="1" ht="19.5" customHeight="1" x14ac:dyDescent="0.25">
      <c r="B25" s="129" t="s">
        <v>216</v>
      </c>
      <c r="C25" s="129" t="s">
        <v>512</v>
      </c>
      <c r="D25" s="218">
        <f>DT_XK!F3</f>
        <v>3600000</v>
      </c>
      <c r="E25" s="218"/>
      <c r="F25" s="219">
        <f ca="1">SUMIF('NKC-Socai'!I$13:I$525,$B25,'NKC-Socai'!K$13:K$125)</f>
        <v>0</v>
      </c>
      <c r="G25" s="219">
        <f ca="1">SUMIF('NKC-Socai'!J$13:J$525,$B25,'NKC-Socai'!K$13:K$125)</f>
        <v>0</v>
      </c>
      <c r="H25" s="219">
        <f t="shared" ref="H25:H28" ca="1" si="25">MAX(D25+F25-E25-G25,0)</f>
        <v>3600000</v>
      </c>
      <c r="I25" s="219">
        <f t="shared" ref="I25:I28" ca="1" si="26">MAX(E25+G25-D25-F25,0)</f>
        <v>0</v>
      </c>
      <c r="J25" s="215"/>
      <c r="K25" s="216"/>
      <c r="L25" s="216"/>
      <c r="M25" s="216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  <c r="BS25" s="215"/>
      <c r="BT25" s="215"/>
      <c r="BU25" s="215"/>
      <c r="BV25" s="215"/>
      <c r="BW25" s="215"/>
      <c r="BX25" s="215"/>
      <c r="BY25" s="215"/>
      <c r="BZ25" s="215"/>
      <c r="CA25" s="215"/>
      <c r="CB25" s="215"/>
      <c r="CC25" s="215"/>
      <c r="CD25" s="215"/>
      <c r="CE25" s="215"/>
      <c r="CF25" s="215"/>
      <c r="CG25" s="215"/>
      <c r="CH25" s="215"/>
      <c r="CI25" s="215"/>
      <c r="CJ25" s="215"/>
      <c r="CK25" s="215"/>
      <c r="CL25" s="215"/>
      <c r="CM25" s="215"/>
      <c r="CN25" s="215"/>
      <c r="CO25" s="215"/>
      <c r="CP25" s="215"/>
      <c r="CQ25" s="215"/>
      <c r="CR25" s="215"/>
      <c r="CS25" s="215"/>
      <c r="CT25" s="215"/>
      <c r="CU25" s="215"/>
      <c r="CV25" s="215"/>
      <c r="CW25" s="215"/>
      <c r="CX25" s="215"/>
      <c r="CY25" s="215"/>
      <c r="CZ25" s="215"/>
      <c r="DA25" s="215"/>
      <c r="DB25" s="215"/>
      <c r="DC25" s="215"/>
    </row>
    <row r="26" spans="2:107" s="211" customFormat="1" ht="19.5" customHeight="1" x14ac:dyDescent="0.25">
      <c r="B26" s="129" t="s">
        <v>510</v>
      </c>
      <c r="C26" s="129" t="s">
        <v>513</v>
      </c>
      <c r="D26" s="218">
        <f>DT_XK!F4</f>
        <v>3200000</v>
      </c>
      <c r="E26" s="218"/>
      <c r="F26" s="219">
        <f ca="1">SUMIF('NKC-Socai'!I$13:I$525,$B26,'NKC-Socai'!K$13:K$125)</f>
        <v>0</v>
      </c>
      <c r="G26" s="219">
        <f ca="1">SUMIF('NKC-Socai'!J$13:J$525,$B26,'NKC-Socai'!K$13:K$125)</f>
        <v>0</v>
      </c>
      <c r="H26" s="219">
        <f t="shared" ca="1" si="25"/>
        <v>3200000</v>
      </c>
      <c r="I26" s="219">
        <f t="shared" ca="1" si="26"/>
        <v>0</v>
      </c>
      <c r="J26" s="215"/>
      <c r="K26" s="216"/>
      <c r="L26" s="216"/>
      <c r="M26" s="216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215"/>
      <c r="BT26" s="215"/>
      <c r="BU26" s="215"/>
      <c r="BV26" s="215"/>
      <c r="BW26" s="215"/>
      <c r="BX26" s="215"/>
      <c r="BY26" s="215"/>
      <c r="BZ26" s="215"/>
      <c r="CA26" s="215"/>
      <c r="CB26" s="215"/>
      <c r="CC26" s="215"/>
      <c r="CD26" s="215"/>
      <c r="CE26" s="215"/>
      <c r="CF26" s="215"/>
      <c r="CG26" s="215"/>
      <c r="CH26" s="215"/>
      <c r="CI26" s="215"/>
      <c r="CJ26" s="215"/>
      <c r="CK26" s="215"/>
      <c r="CL26" s="215"/>
      <c r="CM26" s="215"/>
      <c r="CN26" s="215"/>
      <c r="CO26" s="215"/>
      <c r="CP26" s="215"/>
      <c r="CQ26" s="215"/>
      <c r="CR26" s="215"/>
      <c r="CS26" s="215"/>
      <c r="CT26" s="215"/>
      <c r="CU26" s="215"/>
      <c r="CV26" s="215"/>
      <c r="CW26" s="215"/>
      <c r="CX26" s="215"/>
      <c r="CY26" s="215"/>
      <c r="CZ26" s="215"/>
      <c r="DA26" s="215"/>
      <c r="DB26" s="215"/>
      <c r="DC26" s="215"/>
    </row>
    <row r="27" spans="2:107" s="211" customFormat="1" ht="19.5" customHeight="1" x14ac:dyDescent="0.25">
      <c r="B27" s="129" t="s">
        <v>515</v>
      </c>
      <c r="C27" s="129" t="s">
        <v>516</v>
      </c>
      <c r="D27" s="218">
        <f>DT_XK!F5</f>
        <v>2500000</v>
      </c>
      <c r="E27" s="218"/>
      <c r="F27" s="219">
        <f ca="1">SUMIF('NKC-Socai'!I$13:I$525,$B27,'NKC-Socai'!K$13:K$125)</f>
        <v>0</v>
      </c>
      <c r="G27" s="219">
        <f ca="1">SUMIF('NKC-Socai'!J$13:J$525,$B27,'NKC-Socai'!K$13:K$125)</f>
        <v>0</v>
      </c>
      <c r="H27" s="219">
        <f t="shared" ca="1" si="25"/>
        <v>2500000</v>
      </c>
      <c r="I27" s="219">
        <f t="shared" ca="1" si="26"/>
        <v>0</v>
      </c>
      <c r="J27" s="215"/>
      <c r="K27" s="216"/>
      <c r="L27" s="216"/>
      <c r="M27" s="216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215"/>
      <c r="BY27" s="215"/>
      <c r="BZ27" s="215"/>
      <c r="CA27" s="215"/>
      <c r="CB27" s="215"/>
      <c r="CC27" s="215"/>
      <c r="CD27" s="215"/>
      <c r="CE27" s="215"/>
      <c r="CF27" s="215"/>
      <c r="CG27" s="215"/>
      <c r="CH27" s="215"/>
      <c r="CI27" s="215"/>
      <c r="CJ27" s="215"/>
      <c r="CK27" s="215"/>
      <c r="CL27" s="215"/>
      <c r="CM27" s="215"/>
      <c r="CN27" s="215"/>
      <c r="CO27" s="215"/>
      <c r="CP27" s="215"/>
      <c r="CQ27" s="215"/>
      <c r="CR27" s="215"/>
      <c r="CS27" s="215"/>
      <c r="CT27" s="215"/>
      <c r="CU27" s="215"/>
      <c r="CV27" s="215"/>
      <c r="CW27" s="215"/>
      <c r="CX27" s="215"/>
      <c r="CY27" s="215"/>
      <c r="CZ27" s="215"/>
      <c r="DA27" s="215"/>
      <c r="DB27" s="215"/>
      <c r="DC27" s="215"/>
    </row>
    <row r="28" spans="2:107" s="211" customFormat="1" ht="19.5" customHeight="1" x14ac:dyDescent="0.25">
      <c r="B28" s="129" t="s">
        <v>517</v>
      </c>
      <c r="C28" s="129" t="s">
        <v>571</v>
      </c>
      <c r="D28" s="218">
        <f>DT_XK!F6</f>
        <v>2000000</v>
      </c>
      <c r="E28" s="218"/>
      <c r="F28" s="219">
        <f ca="1">SUMIF('NKC-Socai'!I$13:I$525,$B28,'NKC-Socai'!K$13:K$125)</f>
        <v>0</v>
      </c>
      <c r="G28" s="219">
        <f ca="1">SUMIF('NKC-Socai'!J$13:J$525,$B28,'NKC-Socai'!K$13:K$125)</f>
        <v>0</v>
      </c>
      <c r="H28" s="219">
        <f t="shared" ca="1" si="25"/>
        <v>2000000</v>
      </c>
      <c r="I28" s="219">
        <f t="shared" ca="1" si="26"/>
        <v>0</v>
      </c>
      <c r="J28" s="215"/>
      <c r="K28" s="216"/>
      <c r="L28" s="216"/>
      <c r="M28" s="216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  <c r="BI28" s="215"/>
      <c r="BJ28" s="215"/>
      <c r="BK28" s="215"/>
      <c r="BL28" s="215"/>
      <c r="BM28" s="215"/>
      <c r="BN28" s="215"/>
      <c r="BO28" s="215"/>
      <c r="BP28" s="215"/>
      <c r="BQ28" s="215"/>
      <c r="BR28" s="215"/>
      <c r="BS28" s="215"/>
      <c r="BT28" s="215"/>
      <c r="BU28" s="215"/>
      <c r="BV28" s="215"/>
      <c r="BW28" s="215"/>
      <c r="BX28" s="215"/>
      <c r="BY28" s="215"/>
      <c r="BZ28" s="215"/>
      <c r="CA28" s="215"/>
      <c r="CB28" s="215"/>
      <c r="CC28" s="215"/>
      <c r="CD28" s="215"/>
      <c r="CE28" s="215"/>
      <c r="CF28" s="215"/>
      <c r="CG28" s="215"/>
      <c r="CH28" s="215"/>
      <c r="CI28" s="215"/>
      <c r="CJ28" s="215"/>
      <c r="CK28" s="215"/>
      <c r="CL28" s="215"/>
      <c r="CM28" s="215"/>
      <c r="CN28" s="215"/>
      <c r="CO28" s="215"/>
      <c r="CP28" s="215"/>
      <c r="CQ28" s="215"/>
      <c r="CR28" s="215"/>
      <c r="CS28" s="215"/>
      <c r="CT28" s="215"/>
      <c r="CU28" s="215"/>
      <c r="CV28" s="215"/>
      <c r="CW28" s="215"/>
      <c r="CX28" s="215"/>
      <c r="CY28" s="215"/>
      <c r="CZ28" s="215"/>
      <c r="DA28" s="215"/>
      <c r="DB28" s="215"/>
      <c r="DC28" s="215"/>
    </row>
    <row r="29" spans="2:107" s="211" customFormat="1" ht="19.5" customHeight="1" x14ac:dyDescent="0.25">
      <c r="B29" s="220" t="s">
        <v>276</v>
      </c>
      <c r="C29" s="221" t="s">
        <v>275</v>
      </c>
      <c r="D29" s="222"/>
      <c r="E29" s="222"/>
      <c r="F29" s="222">
        <f t="shared" ref="F29:I29" ca="1" si="27">SUBTOTAL(9,F30)</f>
        <v>0</v>
      </c>
      <c r="G29" s="222">
        <f t="shared" ca="1" si="27"/>
        <v>0</v>
      </c>
      <c r="H29" s="222">
        <f t="shared" ca="1" si="27"/>
        <v>0</v>
      </c>
      <c r="I29" s="222">
        <f t="shared" ca="1" si="27"/>
        <v>0</v>
      </c>
      <c r="J29" s="215"/>
      <c r="K29" s="216"/>
      <c r="L29" s="216"/>
      <c r="M29" s="216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  <c r="BR29" s="215"/>
      <c r="BS29" s="215"/>
      <c r="BT29" s="215"/>
      <c r="BU29" s="215"/>
      <c r="BV29" s="215"/>
      <c r="BW29" s="215"/>
      <c r="BX29" s="215"/>
      <c r="BY29" s="215"/>
      <c r="BZ29" s="215"/>
      <c r="CA29" s="215"/>
      <c r="CB29" s="215"/>
      <c r="CC29" s="215"/>
      <c r="CD29" s="215"/>
      <c r="CE29" s="215"/>
      <c r="CF29" s="215"/>
      <c r="CG29" s="215"/>
      <c r="CH29" s="215"/>
      <c r="CI29" s="215"/>
      <c r="CJ29" s="215"/>
      <c r="CK29" s="215"/>
      <c r="CL29" s="215"/>
      <c r="CM29" s="215"/>
      <c r="CN29" s="215"/>
      <c r="CO29" s="215"/>
      <c r="CP29" s="215"/>
      <c r="CQ29" s="215"/>
      <c r="CR29" s="215"/>
      <c r="CS29" s="215"/>
      <c r="CT29" s="215"/>
      <c r="CU29" s="215"/>
      <c r="CV29" s="215"/>
      <c r="CW29" s="215"/>
      <c r="CX29" s="215"/>
      <c r="CY29" s="215"/>
      <c r="CZ29" s="215"/>
      <c r="DA29" s="215"/>
      <c r="DB29" s="215"/>
      <c r="DC29" s="215"/>
    </row>
    <row r="30" spans="2:107" s="211" customFormat="1" ht="19.5" customHeight="1" x14ac:dyDescent="0.25">
      <c r="B30" s="129" t="s">
        <v>332</v>
      </c>
      <c r="C30" s="129" t="s">
        <v>506</v>
      </c>
      <c r="D30" s="218"/>
      <c r="E30" s="218"/>
      <c r="F30" s="219">
        <f ca="1">SUMIF('NKC-Socai'!I$13:I$525,$B30,'NKC-Socai'!K$13:K$125)</f>
        <v>0</v>
      </c>
      <c r="G30" s="219">
        <f ca="1">SUMIF('NKC-Socai'!J$13:J$525,$B30,'NKC-Socai'!K$13:K$125)</f>
        <v>0</v>
      </c>
      <c r="H30" s="219">
        <f t="shared" ref="H30" ca="1" si="28">MAX(D30+F30-E30-G30,0)</f>
        <v>0</v>
      </c>
      <c r="I30" s="219">
        <f t="shared" ref="I30" ca="1" si="29">MAX(E30+G30-D30-F30,0)</f>
        <v>0</v>
      </c>
      <c r="J30" s="215"/>
      <c r="K30" s="216"/>
      <c r="L30" s="216"/>
      <c r="M30" s="216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5"/>
      <c r="BQ30" s="215"/>
      <c r="BR30" s="215"/>
      <c r="BS30" s="215"/>
      <c r="BT30" s="215"/>
      <c r="BU30" s="215"/>
      <c r="BV30" s="215"/>
      <c r="BW30" s="215"/>
      <c r="BX30" s="215"/>
      <c r="BY30" s="215"/>
      <c r="BZ30" s="215"/>
      <c r="CA30" s="215"/>
      <c r="CB30" s="215"/>
      <c r="CC30" s="215"/>
      <c r="CD30" s="215"/>
      <c r="CE30" s="215"/>
      <c r="CF30" s="215"/>
      <c r="CG30" s="215"/>
      <c r="CH30" s="215"/>
      <c r="CI30" s="215"/>
      <c r="CJ30" s="215"/>
      <c r="CK30" s="215"/>
      <c r="CL30" s="215"/>
      <c r="CM30" s="215"/>
      <c r="CN30" s="215"/>
      <c r="CO30" s="215"/>
      <c r="CP30" s="215"/>
      <c r="CQ30" s="215"/>
      <c r="CR30" s="215"/>
      <c r="CS30" s="215"/>
      <c r="CT30" s="215"/>
      <c r="CU30" s="215"/>
      <c r="CV30" s="215"/>
      <c r="CW30" s="215"/>
      <c r="CX30" s="215"/>
      <c r="CY30" s="215"/>
      <c r="CZ30" s="215"/>
      <c r="DA30" s="215"/>
      <c r="DB30" s="215"/>
      <c r="DC30" s="215"/>
    </row>
    <row r="31" spans="2:107" s="211" customFormat="1" ht="19.5" customHeight="1" x14ac:dyDescent="0.25">
      <c r="B31" s="220" t="s">
        <v>132</v>
      </c>
      <c r="C31" s="221" t="s">
        <v>192</v>
      </c>
      <c r="D31" s="222">
        <f>SUBTOTAL(9,D32:D33)</f>
        <v>7200000</v>
      </c>
      <c r="E31" s="222"/>
      <c r="F31" s="222">
        <f t="shared" ref="F31:I31" ca="1" si="30">SUBTOTAL(9,F32:F33)</f>
        <v>0</v>
      </c>
      <c r="G31" s="222">
        <f t="shared" ca="1" si="30"/>
        <v>0</v>
      </c>
      <c r="H31" s="222">
        <f t="shared" ca="1" si="30"/>
        <v>7200000</v>
      </c>
      <c r="I31" s="222">
        <f t="shared" ca="1" si="30"/>
        <v>0</v>
      </c>
      <c r="J31" s="215"/>
      <c r="K31" s="216"/>
      <c r="L31" s="216"/>
      <c r="M31" s="216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S31" s="215"/>
      <c r="BT31" s="215"/>
      <c r="BU31" s="215"/>
      <c r="BV31" s="215"/>
      <c r="BW31" s="215"/>
      <c r="BX31" s="215"/>
      <c r="BY31" s="215"/>
      <c r="BZ31" s="215"/>
      <c r="CA31" s="215"/>
      <c r="CB31" s="215"/>
      <c r="CC31" s="215"/>
      <c r="CD31" s="215"/>
      <c r="CE31" s="215"/>
      <c r="CF31" s="215"/>
      <c r="CG31" s="215"/>
      <c r="CH31" s="215"/>
      <c r="CI31" s="215"/>
      <c r="CJ31" s="215"/>
      <c r="CK31" s="215"/>
      <c r="CL31" s="215"/>
      <c r="CM31" s="215"/>
      <c r="CN31" s="215"/>
      <c r="CO31" s="215"/>
      <c r="CP31" s="215"/>
      <c r="CQ31" s="215"/>
      <c r="CR31" s="215"/>
      <c r="CS31" s="215"/>
      <c r="CT31" s="215"/>
      <c r="CU31" s="215"/>
      <c r="CV31" s="215"/>
      <c r="CW31" s="215"/>
      <c r="CX31" s="215"/>
      <c r="CY31" s="215"/>
      <c r="CZ31" s="215"/>
      <c r="DA31" s="215"/>
      <c r="DB31" s="215"/>
      <c r="DC31" s="215"/>
    </row>
    <row r="32" spans="2:107" s="211" customFormat="1" ht="19.5" customHeight="1" x14ac:dyDescent="0.25">
      <c r="B32" s="129" t="s">
        <v>236</v>
      </c>
      <c r="C32" s="129" t="s">
        <v>606</v>
      </c>
      <c r="D32" s="218">
        <v>7200000</v>
      </c>
      <c r="E32" s="218"/>
      <c r="F32" s="219">
        <f ca="1">SUMIF('NKC-Socai'!I$13:I$525,$B32,'NKC-Socai'!K$13:K$125)</f>
        <v>0</v>
      </c>
      <c r="G32" s="219">
        <f ca="1">SUMIF('NKC-Socai'!J$13:J$525,$B32,'NKC-Socai'!K$13:K$125)</f>
        <v>0</v>
      </c>
      <c r="H32" s="219">
        <f t="shared" ca="1" si="18"/>
        <v>7200000</v>
      </c>
      <c r="I32" s="219">
        <f t="shared" ca="1" si="19"/>
        <v>0</v>
      </c>
      <c r="J32" s="215"/>
      <c r="K32" s="216"/>
      <c r="L32" s="216"/>
      <c r="M32" s="216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R32" s="215"/>
      <c r="BS32" s="215"/>
      <c r="BT32" s="215"/>
      <c r="BU32" s="215"/>
      <c r="BV32" s="215"/>
      <c r="BW32" s="215"/>
      <c r="BX32" s="215"/>
      <c r="BY32" s="215"/>
      <c r="BZ32" s="215"/>
      <c r="CA32" s="215"/>
      <c r="CB32" s="215"/>
      <c r="CC32" s="215"/>
      <c r="CD32" s="215"/>
      <c r="CE32" s="215"/>
      <c r="CF32" s="215"/>
      <c r="CG32" s="215"/>
      <c r="CH32" s="215"/>
      <c r="CI32" s="215"/>
      <c r="CJ32" s="215"/>
      <c r="CK32" s="215"/>
      <c r="CL32" s="215"/>
      <c r="CM32" s="215"/>
      <c r="CN32" s="215"/>
      <c r="CO32" s="215"/>
      <c r="CP32" s="215"/>
      <c r="CQ32" s="215"/>
      <c r="CR32" s="215"/>
      <c r="CS32" s="215"/>
      <c r="CT32" s="215"/>
      <c r="CU32" s="215"/>
      <c r="CV32" s="215"/>
      <c r="CW32" s="215"/>
      <c r="CX32" s="215"/>
      <c r="CY32" s="215"/>
      <c r="CZ32" s="215"/>
      <c r="DA32" s="215"/>
      <c r="DB32" s="215"/>
      <c r="DC32" s="215"/>
    </row>
    <row r="33" spans="2:107" s="211" customFormat="1" ht="19.5" customHeight="1" x14ac:dyDescent="0.25">
      <c r="B33" s="129" t="s">
        <v>217</v>
      </c>
      <c r="C33" s="129" t="s">
        <v>528</v>
      </c>
      <c r="D33" s="218"/>
      <c r="E33" s="218"/>
      <c r="F33" s="219">
        <f ca="1">SUMIF('NKC-Socai'!I$13:I$525,$B33,'NKC-Socai'!K$13:K$125)</f>
        <v>0</v>
      </c>
      <c r="G33" s="219">
        <f ca="1">SUMIF('NKC-Socai'!J$13:J$525,$B33,'NKC-Socai'!K$13:K$125)</f>
        <v>0</v>
      </c>
      <c r="H33" s="219">
        <f t="shared" ca="1" si="18"/>
        <v>0</v>
      </c>
      <c r="I33" s="219">
        <f t="shared" ca="1" si="19"/>
        <v>0</v>
      </c>
      <c r="J33" s="215"/>
      <c r="K33" s="216"/>
      <c r="L33" s="216"/>
      <c r="M33" s="216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  <c r="BI33" s="215"/>
      <c r="BJ33" s="215"/>
      <c r="BK33" s="215"/>
      <c r="BL33" s="215"/>
      <c r="BM33" s="215"/>
      <c r="BN33" s="215"/>
      <c r="BO33" s="215"/>
      <c r="BP33" s="215"/>
      <c r="BQ33" s="215"/>
      <c r="BR33" s="215"/>
      <c r="BS33" s="215"/>
      <c r="BT33" s="215"/>
      <c r="BU33" s="215"/>
      <c r="BV33" s="215"/>
      <c r="BW33" s="215"/>
      <c r="BX33" s="215"/>
      <c r="BY33" s="215"/>
      <c r="BZ33" s="215"/>
      <c r="CA33" s="215"/>
      <c r="CB33" s="215"/>
      <c r="CC33" s="215"/>
      <c r="CD33" s="215"/>
      <c r="CE33" s="215"/>
      <c r="CF33" s="215"/>
      <c r="CG33" s="215"/>
      <c r="CH33" s="215"/>
      <c r="CI33" s="215"/>
      <c r="CJ33" s="215"/>
      <c r="CK33" s="215"/>
      <c r="CL33" s="215"/>
      <c r="CM33" s="215"/>
      <c r="CN33" s="215"/>
      <c r="CO33" s="215"/>
      <c r="CP33" s="215"/>
      <c r="CQ33" s="215"/>
      <c r="CR33" s="215"/>
      <c r="CS33" s="215"/>
      <c r="CT33" s="215"/>
      <c r="CU33" s="215"/>
      <c r="CV33" s="215"/>
      <c r="CW33" s="215"/>
      <c r="CX33" s="215"/>
      <c r="CY33" s="215"/>
      <c r="CZ33" s="215"/>
      <c r="DA33" s="215"/>
      <c r="DB33" s="215"/>
      <c r="DC33" s="215"/>
    </row>
    <row r="34" spans="2:107" s="211" customFormat="1" ht="19.5" customHeight="1" x14ac:dyDescent="0.25">
      <c r="B34" s="228" t="s">
        <v>133</v>
      </c>
      <c r="C34" s="229" t="s">
        <v>218</v>
      </c>
      <c r="D34" s="214">
        <f>SUBTOTAL(9,D35)</f>
        <v>6542300000</v>
      </c>
      <c r="E34" s="214"/>
      <c r="F34" s="214">
        <f t="shared" ref="F34:I34" ca="1" si="31">SUBTOTAL(9,F35)</f>
        <v>0</v>
      </c>
      <c r="G34" s="214">
        <f t="shared" ca="1" si="31"/>
        <v>0</v>
      </c>
      <c r="H34" s="214">
        <f t="shared" ca="1" si="31"/>
        <v>6542300000</v>
      </c>
      <c r="I34" s="214">
        <f t="shared" ca="1" si="31"/>
        <v>0</v>
      </c>
      <c r="J34" s="215"/>
      <c r="K34" s="216"/>
      <c r="L34" s="216"/>
      <c r="M34" s="216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S34" s="215"/>
      <c r="BT34" s="215"/>
      <c r="BU34" s="215"/>
      <c r="BV34" s="215"/>
      <c r="BW34" s="215"/>
      <c r="BX34" s="215"/>
      <c r="BY34" s="215"/>
      <c r="BZ34" s="215"/>
      <c r="CA34" s="215"/>
      <c r="CB34" s="215"/>
      <c r="CC34" s="215"/>
      <c r="CD34" s="215"/>
      <c r="CE34" s="215"/>
      <c r="CF34" s="215"/>
      <c r="CG34" s="215"/>
      <c r="CH34" s="215"/>
      <c r="CI34" s="215"/>
      <c r="CJ34" s="215"/>
      <c r="CK34" s="215"/>
      <c r="CL34" s="215"/>
      <c r="CM34" s="215"/>
      <c r="CN34" s="215"/>
      <c r="CO34" s="215"/>
      <c r="CP34" s="215"/>
      <c r="CQ34" s="215"/>
      <c r="CR34" s="215"/>
      <c r="CS34" s="215"/>
      <c r="CT34" s="215"/>
      <c r="CU34" s="215"/>
      <c r="CV34" s="215"/>
      <c r="CW34" s="215"/>
      <c r="CX34" s="215"/>
      <c r="CY34" s="215"/>
      <c r="CZ34" s="215"/>
      <c r="DA34" s="215"/>
      <c r="DB34" s="215"/>
      <c r="DC34" s="215"/>
    </row>
    <row r="35" spans="2:107" s="211" customFormat="1" ht="19.5" customHeight="1" x14ac:dyDescent="0.25">
      <c r="B35" s="151" t="s">
        <v>284</v>
      </c>
      <c r="C35" s="231" t="s">
        <v>286</v>
      </c>
      <c r="D35" s="218">
        <v>6542300000</v>
      </c>
      <c r="E35" s="218"/>
      <c r="F35" s="219">
        <f ca="1">SUMIF('NKC-Socai'!I$13:I$525,$B35,'NKC-Socai'!K$13:K$125)</f>
        <v>0</v>
      </c>
      <c r="G35" s="219">
        <f ca="1">SUMIF('NKC-Socai'!J$13:J$525,$B35,'NKC-Socai'!K$13:K$125)</f>
        <v>0</v>
      </c>
      <c r="H35" s="219">
        <f t="shared" ref="H35" ca="1" si="32">MAX(D35+F35-E35-G35,0)</f>
        <v>6542300000</v>
      </c>
      <c r="I35" s="219">
        <f t="shared" ref="I35" ca="1" si="33">MAX(E35+G35-D35-F35,0)</f>
        <v>0</v>
      </c>
      <c r="J35" s="215"/>
      <c r="K35" s="216"/>
      <c r="L35" s="216"/>
      <c r="M35" s="216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5"/>
      <c r="BR35" s="215"/>
      <c r="BS35" s="215"/>
      <c r="BT35" s="215"/>
      <c r="BU35" s="215"/>
      <c r="BV35" s="215"/>
      <c r="BW35" s="215"/>
      <c r="BX35" s="215"/>
      <c r="BY35" s="215"/>
      <c r="BZ35" s="215"/>
      <c r="CA35" s="215"/>
      <c r="CB35" s="215"/>
      <c r="CC35" s="215"/>
      <c r="CD35" s="215"/>
      <c r="CE35" s="215"/>
      <c r="CF35" s="215"/>
      <c r="CG35" s="215"/>
      <c r="CH35" s="215"/>
      <c r="CI35" s="215"/>
      <c r="CJ35" s="215"/>
      <c r="CK35" s="215"/>
      <c r="CL35" s="215"/>
      <c r="CM35" s="215"/>
      <c r="CN35" s="215"/>
      <c r="CO35" s="215"/>
      <c r="CP35" s="215"/>
      <c r="CQ35" s="215"/>
      <c r="CR35" s="215"/>
      <c r="CS35" s="215"/>
      <c r="CT35" s="215"/>
      <c r="CU35" s="215"/>
      <c r="CV35" s="215"/>
      <c r="CW35" s="215"/>
      <c r="CX35" s="215"/>
      <c r="CY35" s="215"/>
      <c r="CZ35" s="215"/>
      <c r="DA35" s="215"/>
      <c r="DB35" s="215"/>
      <c r="DC35" s="215"/>
    </row>
    <row r="36" spans="2:107" s="211" customFormat="1" ht="19.5" customHeight="1" x14ac:dyDescent="0.25">
      <c r="B36" s="228" t="s">
        <v>134</v>
      </c>
      <c r="C36" s="229" t="s">
        <v>193</v>
      </c>
      <c r="D36" s="214">
        <f t="shared" ref="D36" si="34">SUBTOTAL(9,D37:D38)</f>
        <v>0</v>
      </c>
      <c r="E36" s="214">
        <f>SUBTOTAL(9,E37:E38)</f>
        <v>1450000000</v>
      </c>
      <c r="F36" s="214">
        <f t="shared" ref="F36:I36" ca="1" si="35">SUBTOTAL(9,F37:F38)</f>
        <v>0</v>
      </c>
      <c r="G36" s="214">
        <f t="shared" ca="1" si="35"/>
        <v>0</v>
      </c>
      <c r="H36" s="214">
        <f t="shared" ca="1" si="35"/>
        <v>0</v>
      </c>
      <c r="I36" s="214">
        <f t="shared" ca="1" si="35"/>
        <v>1450000000</v>
      </c>
      <c r="J36" s="215"/>
      <c r="K36" s="216"/>
      <c r="L36" s="216"/>
      <c r="M36" s="216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5"/>
      <c r="BQ36" s="215"/>
      <c r="BR36" s="215"/>
      <c r="BS36" s="215"/>
      <c r="BT36" s="215"/>
      <c r="BU36" s="215"/>
      <c r="BV36" s="215"/>
      <c r="BW36" s="215"/>
      <c r="BX36" s="215"/>
      <c r="BY36" s="215"/>
      <c r="BZ36" s="215"/>
      <c r="CA36" s="215"/>
      <c r="CB36" s="215"/>
      <c r="CC36" s="215"/>
      <c r="CD36" s="215"/>
      <c r="CE36" s="215"/>
      <c r="CF36" s="215"/>
      <c r="CG36" s="215"/>
      <c r="CH36" s="215"/>
      <c r="CI36" s="215"/>
      <c r="CJ36" s="215"/>
      <c r="CK36" s="215"/>
      <c r="CL36" s="215"/>
      <c r="CM36" s="215"/>
      <c r="CN36" s="215"/>
      <c r="CO36" s="215"/>
      <c r="CP36" s="215"/>
      <c r="CQ36" s="215"/>
      <c r="CR36" s="215"/>
      <c r="CS36" s="215"/>
      <c r="CT36" s="215"/>
      <c r="CU36" s="215"/>
      <c r="CV36" s="215"/>
      <c r="CW36" s="215"/>
      <c r="CX36" s="215"/>
      <c r="CY36" s="215"/>
      <c r="CZ36" s="215"/>
      <c r="DA36" s="215"/>
      <c r="DB36" s="215"/>
      <c r="DC36" s="215"/>
    </row>
    <row r="37" spans="2:107" s="211" customFormat="1" ht="19.5" customHeight="1" x14ac:dyDescent="0.25">
      <c r="B37" s="223" t="s">
        <v>285</v>
      </c>
      <c r="C37" s="224" t="s">
        <v>287</v>
      </c>
      <c r="D37" s="227"/>
      <c r="E37" s="227">
        <f>SUBTOTAL(9,E38)</f>
        <v>1450000000</v>
      </c>
      <c r="F37" s="227">
        <f t="shared" ref="F37:I37" ca="1" si="36">SUBTOTAL(9,F38)</f>
        <v>0</v>
      </c>
      <c r="G37" s="227">
        <f t="shared" ca="1" si="36"/>
        <v>0</v>
      </c>
      <c r="H37" s="227">
        <f t="shared" ca="1" si="36"/>
        <v>0</v>
      </c>
      <c r="I37" s="227">
        <f t="shared" ca="1" si="36"/>
        <v>1450000000</v>
      </c>
      <c r="J37" s="215"/>
      <c r="K37" s="216"/>
      <c r="L37" s="216"/>
      <c r="M37" s="216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  <c r="BI37" s="215"/>
      <c r="BJ37" s="215"/>
      <c r="BK37" s="215"/>
      <c r="BL37" s="215"/>
      <c r="BM37" s="215"/>
      <c r="BN37" s="215"/>
      <c r="BO37" s="215"/>
      <c r="BP37" s="215"/>
      <c r="BQ37" s="215"/>
      <c r="BR37" s="215"/>
      <c r="BS37" s="215"/>
      <c r="BT37" s="215"/>
      <c r="BU37" s="215"/>
      <c r="BV37" s="215"/>
      <c r="BW37" s="215"/>
      <c r="BX37" s="215"/>
      <c r="BY37" s="215"/>
      <c r="BZ37" s="215"/>
      <c r="CA37" s="215"/>
      <c r="CB37" s="215"/>
      <c r="CC37" s="215"/>
      <c r="CD37" s="215"/>
      <c r="CE37" s="215"/>
      <c r="CF37" s="215"/>
      <c r="CG37" s="215"/>
      <c r="CH37" s="215"/>
      <c r="CI37" s="215"/>
      <c r="CJ37" s="215"/>
      <c r="CK37" s="215"/>
      <c r="CL37" s="215"/>
      <c r="CM37" s="215"/>
      <c r="CN37" s="215"/>
      <c r="CO37" s="215"/>
      <c r="CP37" s="215"/>
      <c r="CQ37" s="215"/>
      <c r="CR37" s="215"/>
      <c r="CS37" s="215"/>
      <c r="CT37" s="215"/>
      <c r="CU37" s="215"/>
      <c r="CV37" s="215"/>
      <c r="CW37" s="215"/>
      <c r="CX37" s="215"/>
      <c r="CY37" s="215"/>
      <c r="CZ37" s="215"/>
      <c r="DA37" s="215"/>
      <c r="DB37" s="215"/>
      <c r="DC37" s="215"/>
    </row>
    <row r="38" spans="2:107" s="211" customFormat="1" ht="19.5" customHeight="1" x14ac:dyDescent="0.25">
      <c r="B38" s="151" t="s">
        <v>319</v>
      </c>
      <c r="C38" s="231" t="s">
        <v>320</v>
      </c>
      <c r="D38" s="218"/>
      <c r="E38" s="218">
        <v>1450000000</v>
      </c>
      <c r="F38" s="219">
        <f ca="1">SUMIF('NKC-Socai'!I$13:I$525,$B38,'NKC-Socai'!K$13:K$125)</f>
        <v>0</v>
      </c>
      <c r="G38" s="219">
        <f ca="1">SUMIF('NKC-Socai'!J$13:J$525,$B38,'NKC-Socai'!K$13:K$125)</f>
        <v>0</v>
      </c>
      <c r="H38" s="219">
        <f t="shared" ca="1" si="18"/>
        <v>0</v>
      </c>
      <c r="I38" s="219">
        <f t="shared" ca="1" si="19"/>
        <v>1450000000</v>
      </c>
      <c r="J38" s="215"/>
      <c r="K38" s="216"/>
      <c r="L38" s="216"/>
      <c r="M38" s="216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H38" s="215"/>
      <c r="CI38" s="215"/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</row>
    <row r="39" spans="2:107" s="211" customFormat="1" ht="19.5" customHeight="1" x14ac:dyDescent="0.25">
      <c r="B39" s="228" t="s">
        <v>288</v>
      </c>
      <c r="C39" s="229" t="s">
        <v>337</v>
      </c>
      <c r="D39" s="214">
        <f t="shared" ref="D39:E39" si="37">SUBTOTAL(9,D40:D41)</f>
        <v>155000000</v>
      </c>
      <c r="E39" s="214">
        <f t="shared" si="37"/>
        <v>0</v>
      </c>
      <c r="F39" s="214">
        <f ca="1">SUBTOTAL(9,F40:F41)</f>
        <v>0</v>
      </c>
      <c r="G39" s="214">
        <f t="shared" ref="G39:I39" ca="1" si="38">SUBTOTAL(9,G40:G41)</f>
        <v>0</v>
      </c>
      <c r="H39" s="214">
        <f t="shared" ca="1" si="38"/>
        <v>155000000</v>
      </c>
      <c r="I39" s="214">
        <f t="shared" ca="1" si="38"/>
        <v>0</v>
      </c>
      <c r="J39" s="215"/>
      <c r="K39" s="216"/>
      <c r="L39" s="216"/>
      <c r="M39" s="216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  <c r="BI39" s="215"/>
      <c r="BJ39" s="215"/>
      <c r="BK39" s="215"/>
      <c r="BL39" s="215"/>
      <c r="BM39" s="215"/>
      <c r="BN39" s="215"/>
      <c r="BO39" s="215"/>
      <c r="BP39" s="215"/>
      <c r="BQ39" s="215"/>
      <c r="BR39" s="215"/>
      <c r="BS39" s="215"/>
      <c r="BT39" s="215"/>
      <c r="BU39" s="215"/>
      <c r="BV39" s="215"/>
      <c r="BW39" s="215"/>
      <c r="BX39" s="215"/>
      <c r="BY39" s="215"/>
      <c r="BZ39" s="215"/>
      <c r="CA39" s="215"/>
      <c r="CB39" s="215"/>
      <c r="CC39" s="215"/>
      <c r="CD39" s="215"/>
      <c r="CE39" s="215"/>
      <c r="CF39" s="215"/>
      <c r="CG39" s="215"/>
      <c r="CH39" s="215"/>
      <c r="CI39" s="215"/>
      <c r="CJ39" s="215"/>
      <c r="CK39" s="215"/>
      <c r="CL39" s="215"/>
      <c r="CM39" s="215"/>
      <c r="CN39" s="215"/>
      <c r="CO39" s="215"/>
      <c r="CP39" s="215"/>
      <c r="CQ39" s="215"/>
      <c r="CR39" s="215"/>
      <c r="CS39" s="215"/>
      <c r="CT39" s="215"/>
      <c r="CU39" s="215"/>
      <c r="CV39" s="215"/>
      <c r="CW39" s="215"/>
      <c r="CX39" s="215"/>
      <c r="CY39" s="215"/>
      <c r="CZ39" s="215"/>
      <c r="DA39" s="215"/>
      <c r="DB39" s="215"/>
      <c r="DC39" s="215"/>
    </row>
    <row r="40" spans="2:107" s="211" customFormat="1" ht="19.5" customHeight="1" x14ac:dyDescent="0.25">
      <c r="B40" s="151" t="s">
        <v>330</v>
      </c>
      <c r="C40" s="231" t="s">
        <v>471</v>
      </c>
      <c r="D40" s="218"/>
      <c r="E40" s="218"/>
      <c r="F40" s="219">
        <f ca="1">SUMIF('NKC-Socai'!I$13:I$525,$B40,'NKC-Socai'!K$13:K$125)</f>
        <v>0</v>
      </c>
      <c r="G40" s="219">
        <f ca="1">SUMIF('NKC-Socai'!J$13:J$525,$B40,'NKC-Socai'!K$13:K$125)</f>
        <v>0</v>
      </c>
      <c r="H40" s="219">
        <f t="shared" ref="H40" ca="1" si="39">MAX(D40+F40-E40-G40,0)</f>
        <v>0</v>
      </c>
      <c r="I40" s="219">
        <f t="shared" ref="I40" ca="1" si="40">MAX(E40+G40-D40-F40,0)</f>
        <v>0</v>
      </c>
      <c r="J40" s="215"/>
      <c r="K40" s="216"/>
      <c r="L40" s="216"/>
      <c r="M40" s="216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5"/>
      <c r="BQ40" s="215"/>
      <c r="BR40" s="215"/>
      <c r="BS40" s="215"/>
      <c r="BT40" s="215"/>
      <c r="BU40" s="215"/>
      <c r="BV40" s="215"/>
      <c r="BW40" s="215"/>
      <c r="BX40" s="215"/>
      <c r="BY40" s="215"/>
      <c r="BZ40" s="215"/>
      <c r="CA40" s="215"/>
      <c r="CB40" s="215"/>
      <c r="CC40" s="215"/>
      <c r="CD40" s="215"/>
      <c r="CE40" s="215"/>
      <c r="CF40" s="215"/>
      <c r="CG40" s="215"/>
      <c r="CH40" s="215"/>
      <c r="CI40" s="215"/>
      <c r="CJ40" s="215"/>
      <c r="CK40" s="215"/>
      <c r="CL40" s="215"/>
      <c r="CM40" s="215"/>
      <c r="CN40" s="215"/>
      <c r="CO40" s="215"/>
      <c r="CP40" s="215"/>
      <c r="CQ40" s="215"/>
      <c r="CR40" s="215"/>
      <c r="CS40" s="215"/>
      <c r="CT40" s="215"/>
      <c r="CU40" s="215"/>
      <c r="CV40" s="215"/>
      <c r="CW40" s="215"/>
      <c r="CX40" s="215"/>
      <c r="CY40" s="215"/>
      <c r="CZ40" s="215"/>
      <c r="DA40" s="215"/>
      <c r="DB40" s="215"/>
      <c r="DC40" s="215"/>
    </row>
    <row r="41" spans="2:107" s="211" customFormat="1" ht="19.5" customHeight="1" x14ac:dyDescent="0.25">
      <c r="B41" s="151" t="s">
        <v>472</v>
      </c>
      <c r="C41" s="231" t="s">
        <v>470</v>
      </c>
      <c r="D41" s="218">
        <v>155000000</v>
      </c>
      <c r="E41" s="218"/>
      <c r="F41" s="219">
        <f ca="1">SUMIF('NKC-Socai'!I$13:I$525,$B41,'NKC-Socai'!K$13:K$125)</f>
        <v>0</v>
      </c>
      <c r="G41" s="219">
        <f ca="1">SUMIF('NKC-Socai'!J$13:J$525,$B41,'NKC-Socai'!K$13:K$125)</f>
        <v>0</v>
      </c>
      <c r="H41" s="219">
        <f t="shared" ref="H41" ca="1" si="41">MAX(D41+F41-E41-G41,0)</f>
        <v>155000000</v>
      </c>
      <c r="I41" s="219">
        <f t="shared" ref="I41" ca="1" si="42">MAX(E41+G41-D41-F41,0)</f>
        <v>0</v>
      </c>
      <c r="J41" s="215"/>
      <c r="K41" s="216"/>
      <c r="L41" s="216"/>
      <c r="M41" s="216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5"/>
      <c r="BQ41" s="215"/>
      <c r="BR41" s="215"/>
      <c r="BS41" s="215"/>
      <c r="BT41" s="215"/>
      <c r="BU41" s="215"/>
      <c r="BV41" s="215"/>
      <c r="BW41" s="215"/>
      <c r="BX41" s="215"/>
      <c r="BY41" s="215"/>
      <c r="BZ41" s="215"/>
      <c r="CA41" s="215"/>
      <c r="CB41" s="215"/>
      <c r="CC41" s="215"/>
      <c r="CD41" s="215"/>
      <c r="CE41" s="215"/>
      <c r="CF41" s="215"/>
      <c r="CG41" s="215"/>
      <c r="CH41" s="215"/>
      <c r="CI41" s="215"/>
      <c r="CJ41" s="215"/>
      <c r="CK41" s="215"/>
      <c r="CL41" s="215"/>
      <c r="CM41" s="215"/>
      <c r="CN41" s="215"/>
      <c r="CO41" s="215"/>
      <c r="CP41" s="215"/>
      <c r="CQ41" s="215"/>
      <c r="CR41" s="215"/>
      <c r="CS41" s="215"/>
      <c r="CT41" s="215"/>
      <c r="CU41" s="215"/>
      <c r="CV41" s="215"/>
      <c r="CW41" s="215"/>
      <c r="CX41" s="215"/>
      <c r="CY41" s="215"/>
      <c r="CZ41" s="215"/>
      <c r="DA41" s="215"/>
      <c r="DB41" s="215"/>
      <c r="DC41" s="215"/>
    </row>
    <row r="42" spans="2:107" s="211" customFormat="1" ht="19.5" customHeight="1" x14ac:dyDescent="0.25">
      <c r="B42" s="228" t="s">
        <v>328</v>
      </c>
      <c r="C42" s="229" t="s">
        <v>329</v>
      </c>
      <c r="D42" s="214"/>
      <c r="E42" s="214"/>
      <c r="F42" s="219">
        <f ca="1">SUMIF('NKC-Socai'!I$13:I$525,$B42,'NKC-Socai'!K$13:K$125)</f>
        <v>0</v>
      </c>
      <c r="G42" s="219">
        <f ca="1">SUMIF('NKC-Socai'!J$13:J$525,$B42,'NKC-Socai'!K$13:K$125)</f>
        <v>0</v>
      </c>
      <c r="H42" s="219">
        <f t="shared" ref="H42" ca="1" si="43">MAX(D42+F42-E42-G42,0)</f>
        <v>0</v>
      </c>
      <c r="I42" s="219">
        <f t="shared" ref="I42" ca="1" si="44">MAX(E42+G42-D42-F42,0)</f>
        <v>0</v>
      </c>
      <c r="J42" s="215"/>
      <c r="K42" s="216"/>
      <c r="L42" s="216"/>
      <c r="M42" s="216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  <c r="BI42" s="215"/>
      <c r="BJ42" s="215"/>
      <c r="BK42" s="215"/>
      <c r="BL42" s="215"/>
      <c r="BM42" s="215"/>
      <c r="BN42" s="215"/>
      <c r="BO42" s="215"/>
      <c r="BP42" s="215"/>
      <c r="BQ42" s="215"/>
      <c r="BR42" s="215"/>
      <c r="BS42" s="215"/>
      <c r="BT42" s="215"/>
      <c r="BU42" s="215"/>
      <c r="BV42" s="215"/>
      <c r="BW42" s="215"/>
      <c r="BX42" s="215"/>
      <c r="BY42" s="215"/>
      <c r="BZ42" s="215"/>
      <c r="CA42" s="215"/>
      <c r="CB42" s="215"/>
      <c r="CC42" s="215"/>
      <c r="CD42" s="215"/>
      <c r="CE42" s="215"/>
      <c r="CF42" s="215"/>
      <c r="CG42" s="215"/>
      <c r="CH42" s="215"/>
      <c r="CI42" s="215"/>
      <c r="CJ42" s="215"/>
      <c r="CK42" s="215"/>
      <c r="CL42" s="215"/>
      <c r="CM42" s="215"/>
      <c r="CN42" s="215"/>
      <c r="CO42" s="215"/>
      <c r="CP42" s="215"/>
      <c r="CQ42" s="215"/>
      <c r="CR42" s="215"/>
      <c r="CS42" s="215"/>
      <c r="CT42" s="215"/>
      <c r="CU42" s="215"/>
      <c r="CV42" s="215"/>
      <c r="CW42" s="215"/>
      <c r="CX42" s="215"/>
      <c r="CY42" s="215"/>
      <c r="CZ42" s="215"/>
      <c r="DA42" s="215"/>
      <c r="DB42" s="215"/>
      <c r="DC42" s="215"/>
    </row>
    <row r="43" spans="2:107" s="211" customFormat="1" ht="19.5" customHeight="1" x14ac:dyDescent="0.25">
      <c r="B43" s="220" t="s">
        <v>135</v>
      </c>
      <c r="C43" s="221" t="s">
        <v>194</v>
      </c>
      <c r="D43" s="222"/>
      <c r="E43" s="222">
        <f>SUBTOTAL(9,E44:E48)</f>
        <v>1450000000</v>
      </c>
      <c r="F43" s="222">
        <f ca="1">SUBTOTAL(9,F44:F48)</f>
        <v>0</v>
      </c>
      <c r="G43" s="222">
        <f ca="1">SUBTOTAL(9,G44:G48)</f>
        <v>0</v>
      </c>
      <c r="H43" s="222">
        <f ca="1">SUBTOTAL(9,H44:H48)</f>
        <v>0</v>
      </c>
      <c r="I43" s="222">
        <f ca="1">SUBTOTAL(9,I44:I48)</f>
        <v>1450000000</v>
      </c>
      <c r="J43" s="215"/>
      <c r="K43" s="216"/>
      <c r="L43" s="216"/>
      <c r="M43" s="216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5"/>
      <c r="BQ43" s="215"/>
      <c r="BR43" s="215"/>
      <c r="BS43" s="215"/>
      <c r="BT43" s="215"/>
      <c r="BU43" s="215"/>
      <c r="BV43" s="215"/>
      <c r="BW43" s="215"/>
      <c r="BX43" s="215"/>
      <c r="BY43" s="215"/>
      <c r="BZ43" s="215"/>
      <c r="CA43" s="215"/>
      <c r="CB43" s="215"/>
      <c r="CC43" s="215"/>
      <c r="CD43" s="215"/>
      <c r="CE43" s="215"/>
      <c r="CF43" s="215"/>
      <c r="CG43" s="215"/>
      <c r="CH43" s="215"/>
      <c r="CI43" s="215"/>
      <c r="CJ43" s="215"/>
      <c r="CK43" s="215"/>
      <c r="CL43" s="215"/>
      <c r="CM43" s="215"/>
      <c r="CN43" s="215"/>
      <c r="CO43" s="215"/>
      <c r="CP43" s="215"/>
      <c r="CQ43" s="215"/>
      <c r="CR43" s="215"/>
      <c r="CS43" s="215"/>
      <c r="CT43" s="215"/>
      <c r="CU43" s="215"/>
      <c r="CV43" s="215"/>
      <c r="CW43" s="215"/>
      <c r="CX43" s="215"/>
      <c r="CY43" s="215"/>
      <c r="CZ43" s="215"/>
      <c r="DA43" s="215"/>
      <c r="DB43" s="215"/>
      <c r="DC43" s="215"/>
    </row>
    <row r="44" spans="2:107" s="211" customFormat="1" ht="19.5" customHeight="1" x14ac:dyDescent="0.25">
      <c r="B44" s="129" t="s">
        <v>433</v>
      </c>
      <c r="C44" s="129" t="s">
        <v>533</v>
      </c>
      <c r="D44" s="218"/>
      <c r="E44" s="218">
        <v>250000000</v>
      </c>
      <c r="F44" s="219">
        <f ca="1">SUMIF('NKC-Socai'!I$13:I$525,$B44,'NKC-Socai'!K$13:K$125)</f>
        <v>0</v>
      </c>
      <c r="G44" s="219">
        <f ca="1">SUMIF('NKC-Socai'!J$13:J$525,$B44,'NKC-Socai'!K$13:K$125)</f>
        <v>0</v>
      </c>
      <c r="H44" s="219">
        <f t="shared" ref="H44" ca="1" si="45">MAX(D44+F44-E44-G44,0)</f>
        <v>0</v>
      </c>
      <c r="I44" s="219">
        <f t="shared" ref="I44" ca="1" si="46">MAX(E44+G44-D44-F44,0)</f>
        <v>250000000</v>
      </c>
      <c r="J44" s="215"/>
      <c r="K44" s="216"/>
      <c r="L44" s="216"/>
      <c r="M44" s="216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215"/>
      <c r="BR44" s="215"/>
      <c r="BS44" s="215"/>
      <c r="BT44" s="215"/>
      <c r="BU44" s="215"/>
      <c r="BV44" s="215"/>
      <c r="BW44" s="215"/>
      <c r="BX44" s="215"/>
      <c r="BY44" s="215"/>
      <c r="BZ44" s="215"/>
      <c r="CA44" s="215"/>
      <c r="CB44" s="215"/>
      <c r="CC44" s="215"/>
      <c r="CD44" s="215"/>
      <c r="CE44" s="215"/>
      <c r="CF44" s="215"/>
      <c r="CG44" s="215"/>
      <c r="CH44" s="215"/>
      <c r="CI44" s="215"/>
      <c r="CJ44" s="215"/>
      <c r="CK44" s="215"/>
      <c r="CL44" s="215"/>
      <c r="CM44" s="215"/>
      <c r="CN44" s="215"/>
      <c r="CO44" s="215"/>
      <c r="CP44" s="215"/>
      <c r="CQ44" s="215"/>
      <c r="CR44" s="215"/>
      <c r="CS44" s="215"/>
      <c r="CT44" s="215"/>
      <c r="CU44" s="215"/>
      <c r="CV44" s="215"/>
      <c r="CW44" s="215"/>
      <c r="CX44" s="215"/>
      <c r="CY44" s="215"/>
      <c r="CZ44" s="215"/>
      <c r="DA44" s="215"/>
      <c r="DB44" s="215"/>
      <c r="DC44" s="215"/>
    </row>
    <row r="45" spans="2:107" s="211" customFormat="1" ht="19.5" customHeight="1" x14ac:dyDescent="0.25">
      <c r="B45" s="129" t="s">
        <v>211</v>
      </c>
      <c r="C45" s="129" t="s">
        <v>534</v>
      </c>
      <c r="D45" s="218"/>
      <c r="E45" s="218">
        <v>1200000000</v>
      </c>
      <c r="F45" s="219">
        <f ca="1">SUMIF('NKC-Socai'!I$13:I$525,$B45,'NKC-Socai'!K$13:K$125)</f>
        <v>0</v>
      </c>
      <c r="G45" s="219">
        <f ca="1">SUMIF('NKC-Socai'!J$13:J$525,$B45,'NKC-Socai'!K$13:K$125)</f>
        <v>0</v>
      </c>
      <c r="H45" s="219">
        <f t="shared" ref="H45" ca="1" si="47">MAX(D45+F45-E45-G45,0)</f>
        <v>0</v>
      </c>
      <c r="I45" s="219">
        <f t="shared" ref="I45" ca="1" si="48">MAX(E45+G45-D45-F45,0)</f>
        <v>1200000000</v>
      </c>
      <c r="J45" s="215"/>
      <c r="K45" s="216"/>
      <c r="L45" s="216"/>
      <c r="M45" s="216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5"/>
      <c r="BQ45" s="215"/>
      <c r="BR45" s="215"/>
      <c r="BS45" s="215"/>
      <c r="BT45" s="215"/>
      <c r="BU45" s="215"/>
      <c r="BV45" s="215"/>
      <c r="BW45" s="215"/>
      <c r="BX45" s="215"/>
      <c r="BY45" s="215"/>
      <c r="BZ45" s="215"/>
      <c r="CA45" s="215"/>
      <c r="CB45" s="215"/>
      <c r="CC45" s="215"/>
      <c r="CD45" s="215"/>
      <c r="CE45" s="215"/>
      <c r="CF45" s="215"/>
      <c r="CG45" s="215"/>
      <c r="CH45" s="215"/>
      <c r="CI45" s="215"/>
      <c r="CJ45" s="215"/>
      <c r="CK45" s="215"/>
      <c r="CL45" s="215"/>
      <c r="CM45" s="215"/>
      <c r="CN45" s="215"/>
      <c r="CO45" s="215"/>
      <c r="CP45" s="215"/>
      <c r="CQ45" s="215"/>
      <c r="CR45" s="215"/>
      <c r="CS45" s="215"/>
      <c r="CT45" s="215"/>
      <c r="CU45" s="215"/>
      <c r="CV45" s="215"/>
      <c r="CW45" s="215"/>
      <c r="CX45" s="215"/>
      <c r="CY45" s="215"/>
      <c r="CZ45" s="215"/>
      <c r="DA45" s="215"/>
      <c r="DB45" s="215"/>
      <c r="DC45" s="215"/>
    </row>
    <row r="46" spans="2:107" s="211" customFormat="1" ht="19.5" customHeight="1" x14ac:dyDescent="0.25">
      <c r="B46" s="129" t="s">
        <v>281</v>
      </c>
      <c r="C46" s="129" t="s">
        <v>500</v>
      </c>
      <c r="D46" s="218"/>
      <c r="E46" s="218"/>
      <c r="F46" s="219">
        <f ca="1">SUMIF('NKC-Socai'!I$13:I$525,$B46,'NKC-Socai'!K$13:K$125)</f>
        <v>0</v>
      </c>
      <c r="G46" s="219">
        <f ca="1">SUMIF('NKC-Socai'!J$13:J$525,$B46,'NKC-Socai'!K$13:K$125)</f>
        <v>0</v>
      </c>
      <c r="H46" s="219">
        <f t="shared" ref="H46:H48" ca="1" si="49">MAX(D46+F46-E46-G46,0)</f>
        <v>0</v>
      </c>
      <c r="I46" s="219">
        <f t="shared" ref="I46:I48" ca="1" si="50">MAX(E46+G46-D46-F46,0)</f>
        <v>0</v>
      </c>
      <c r="J46" s="215"/>
      <c r="K46" s="216"/>
      <c r="L46" s="216"/>
      <c r="M46" s="216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5"/>
      <c r="BQ46" s="215"/>
      <c r="BR46" s="215"/>
      <c r="BS46" s="215"/>
      <c r="BT46" s="215"/>
      <c r="BU46" s="215"/>
      <c r="BV46" s="215"/>
      <c r="BW46" s="215"/>
      <c r="BX46" s="215"/>
      <c r="BY46" s="215"/>
      <c r="BZ46" s="215"/>
      <c r="CA46" s="215"/>
      <c r="CB46" s="215"/>
      <c r="CC46" s="215"/>
      <c r="CD46" s="215"/>
      <c r="CE46" s="215"/>
      <c r="CF46" s="215"/>
      <c r="CG46" s="215"/>
      <c r="CH46" s="215"/>
      <c r="CI46" s="215"/>
      <c r="CJ46" s="215"/>
      <c r="CK46" s="215"/>
      <c r="CL46" s="215"/>
      <c r="CM46" s="215"/>
      <c r="CN46" s="215"/>
      <c r="CO46" s="215"/>
      <c r="CP46" s="215"/>
      <c r="CQ46" s="215"/>
      <c r="CR46" s="215"/>
      <c r="CS46" s="215"/>
      <c r="CT46" s="215"/>
      <c r="CU46" s="215"/>
      <c r="CV46" s="215"/>
      <c r="CW46" s="215"/>
      <c r="CX46" s="215"/>
      <c r="CY46" s="215"/>
      <c r="CZ46" s="215"/>
      <c r="DA46" s="215"/>
      <c r="DB46" s="215"/>
      <c r="DC46" s="215"/>
    </row>
    <row r="47" spans="2:107" s="211" customFormat="1" ht="19.5" customHeight="1" x14ac:dyDescent="0.25">
      <c r="B47" s="129" t="s">
        <v>318</v>
      </c>
      <c r="C47" s="129" t="s">
        <v>434</v>
      </c>
      <c r="D47" s="218"/>
      <c r="E47" s="218"/>
      <c r="F47" s="219">
        <f ca="1">SUMIF('NKC-Socai'!I$13:I$525,$B47,'NKC-Socai'!K$13:K$125)</f>
        <v>0</v>
      </c>
      <c r="G47" s="219">
        <f ca="1">SUMIF('NKC-Socai'!J$13:J$525,$B47,'NKC-Socai'!K$13:K$125)</f>
        <v>0</v>
      </c>
      <c r="H47" s="219">
        <f t="shared" ca="1" si="49"/>
        <v>0</v>
      </c>
      <c r="I47" s="219">
        <f t="shared" ca="1" si="50"/>
        <v>0</v>
      </c>
      <c r="J47" s="215"/>
      <c r="K47" s="216"/>
      <c r="L47" s="216"/>
      <c r="M47" s="216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5"/>
      <c r="BQ47" s="215"/>
      <c r="BR47" s="215"/>
      <c r="BS47" s="215"/>
      <c r="BT47" s="215"/>
      <c r="BU47" s="215"/>
      <c r="BV47" s="215"/>
      <c r="BW47" s="215"/>
      <c r="BX47" s="215"/>
      <c r="BY47" s="215"/>
      <c r="BZ47" s="215"/>
      <c r="CA47" s="215"/>
      <c r="CB47" s="215"/>
      <c r="CC47" s="215"/>
      <c r="CD47" s="215"/>
      <c r="CE47" s="215"/>
      <c r="CF47" s="215"/>
      <c r="CG47" s="215"/>
      <c r="CH47" s="215"/>
      <c r="CI47" s="215"/>
      <c r="CJ47" s="215"/>
      <c r="CK47" s="215"/>
      <c r="CL47" s="215"/>
      <c r="CM47" s="215"/>
      <c r="CN47" s="215"/>
      <c r="CO47" s="215"/>
      <c r="CP47" s="215"/>
      <c r="CQ47" s="215"/>
      <c r="CR47" s="215"/>
      <c r="CS47" s="215"/>
      <c r="CT47" s="215"/>
      <c r="CU47" s="215"/>
      <c r="CV47" s="215"/>
      <c r="CW47" s="215"/>
      <c r="CX47" s="215"/>
      <c r="CY47" s="215"/>
      <c r="CZ47" s="215"/>
      <c r="DA47" s="215"/>
      <c r="DB47" s="215"/>
      <c r="DC47" s="215"/>
    </row>
    <row r="48" spans="2:107" s="211" customFormat="1" ht="19.5" customHeight="1" x14ac:dyDescent="0.25">
      <c r="B48" s="129" t="s">
        <v>440</v>
      </c>
      <c r="C48" s="129" t="s">
        <v>442</v>
      </c>
      <c r="D48" s="218"/>
      <c r="E48" s="218"/>
      <c r="F48" s="219">
        <f ca="1">SUMIF('NKC-Socai'!I$13:I$525,$B48,'NKC-Socai'!K$13:K$125)</f>
        <v>0</v>
      </c>
      <c r="G48" s="219">
        <f ca="1">SUMIF('NKC-Socai'!J$13:J$525,$B48,'NKC-Socai'!K$13:K$125)</f>
        <v>0</v>
      </c>
      <c r="H48" s="219">
        <f t="shared" ca="1" si="49"/>
        <v>0</v>
      </c>
      <c r="I48" s="219">
        <f t="shared" ca="1" si="50"/>
        <v>0</v>
      </c>
      <c r="J48" s="215"/>
      <c r="K48" s="216"/>
      <c r="L48" s="216"/>
      <c r="M48" s="216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  <c r="BI48" s="215"/>
      <c r="BJ48" s="215"/>
      <c r="BK48" s="215"/>
      <c r="BL48" s="215"/>
      <c r="BM48" s="215"/>
      <c r="BN48" s="215"/>
      <c r="BO48" s="215"/>
      <c r="BP48" s="215"/>
      <c r="BQ48" s="215"/>
      <c r="BR48" s="215"/>
      <c r="BS48" s="215"/>
      <c r="BT48" s="215"/>
      <c r="BU48" s="215"/>
      <c r="BV48" s="215"/>
      <c r="BW48" s="215"/>
      <c r="BX48" s="215"/>
      <c r="BY48" s="215"/>
      <c r="BZ48" s="215"/>
      <c r="CA48" s="215"/>
      <c r="CB48" s="215"/>
      <c r="CC48" s="215"/>
      <c r="CD48" s="215"/>
      <c r="CE48" s="215"/>
      <c r="CF48" s="215"/>
      <c r="CG48" s="215"/>
      <c r="CH48" s="215"/>
      <c r="CI48" s="215"/>
      <c r="CJ48" s="215"/>
      <c r="CK48" s="215"/>
      <c r="CL48" s="215"/>
      <c r="CM48" s="215"/>
      <c r="CN48" s="215"/>
      <c r="CO48" s="215"/>
      <c r="CP48" s="215"/>
      <c r="CQ48" s="215"/>
      <c r="CR48" s="215"/>
      <c r="CS48" s="215"/>
      <c r="CT48" s="215"/>
      <c r="CU48" s="215"/>
      <c r="CV48" s="215"/>
      <c r="CW48" s="215"/>
      <c r="CX48" s="215"/>
      <c r="CY48" s="215"/>
      <c r="CZ48" s="215"/>
      <c r="DA48" s="215"/>
      <c r="DB48" s="215"/>
      <c r="DC48" s="215"/>
    </row>
    <row r="49" spans="2:107" s="211" customFormat="1" ht="19.5" customHeight="1" x14ac:dyDescent="0.25">
      <c r="B49" s="232" t="s">
        <v>183</v>
      </c>
      <c r="C49" s="221" t="s">
        <v>195</v>
      </c>
      <c r="D49" s="226"/>
      <c r="E49" s="226">
        <f>SUBTOTAL(9,E50:E53)</f>
        <v>80000000</v>
      </c>
      <c r="F49" s="226">
        <f t="shared" ref="F49:I49" ca="1" si="51">SUBTOTAL(9,F50:F53)</f>
        <v>0</v>
      </c>
      <c r="G49" s="226">
        <f t="shared" ca="1" si="51"/>
        <v>0</v>
      </c>
      <c r="H49" s="226">
        <f t="shared" ca="1" si="51"/>
        <v>0</v>
      </c>
      <c r="I49" s="226">
        <f t="shared" ca="1" si="51"/>
        <v>80000000</v>
      </c>
      <c r="J49" s="215"/>
      <c r="K49" s="216"/>
      <c r="L49" s="216"/>
      <c r="M49" s="216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5"/>
      <c r="BQ49" s="215"/>
      <c r="BR49" s="215"/>
      <c r="BS49" s="215"/>
      <c r="BT49" s="215"/>
      <c r="BU49" s="215"/>
      <c r="BV49" s="215"/>
      <c r="BW49" s="215"/>
      <c r="BX49" s="215"/>
      <c r="BY49" s="215"/>
      <c r="BZ49" s="215"/>
      <c r="CA49" s="215"/>
      <c r="CB49" s="215"/>
      <c r="CC49" s="215"/>
      <c r="CD49" s="215"/>
      <c r="CE49" s="215"/>
      <c r="CF49" s="215"/>
      <c r="CG49" s="215"/>
      <c r="CH49" s="215"/>
      <c r="CI49" s="215"/>
      <c r="CJ49" s="215"/>
      <c r="CK49" s="215"/>
      <c r="CL49" s="215"/>
      <c r="CM49" s="215"/>
      <c r="CN49" s="215"/>
      <c r="CO49" s="215"/>
      <c r="CP49" s="215"/>
      <c r="CQ49" s="215"/>
      <c r="CR49" s="215"/>
      <c r="CS49" s="215"/>
      <c r="CT49" s="215"/>
      <c r="CU49" s="215"/>
      <c r="CV49" s="215"/>
      <c r="CW49" s="215"/>
      <c r="CX49" s="215"/>
      <c r="CY49" s="215"/>
      <c r="CZ49" s="215"/>
      <c r="DA49" s="215"/>
      <c r="DB49" s="215"/>
      <c r="DC49" s="215"/>
    </row>
    <row r="50" spans="2:107" s="211" customFormat="1" ht="19.5" customHeight="1" x14ac:dyDescent="0.25">
      <c r="B50" s="129" t="s">
        <v>186</v>
      </c>
      <c r="C50" s="129" t="s">
        <v>219</v>
      </c>
      <c r="D50" s="218"/>
      <c r="E50" s="218">
        <v>60000000</v>
      </c>
      <c r="F50" s="219">
        <f ca="1">SUMIF('NKC-Socai'!I$13:I$525,$B50,'NKC-Socai'!K$13:K$125)</f>
        <v>0</v>
      </c>
      <c r="G50" s="219">
        <f ca="1">SUMIF('NKC-Socai'!J$13:J$525,$B50,'NKC-Socai'!K$13:K$125)</f>
        <v>0</v>
      </c>
      <c r="H50" s="219">
        <f t="shared" ca="1" si="18"/>
        <v>0</v>
      </c>
      <c r="I50" s="219">
        <f t="shared" ca="1" si="19"/>
        <v>60000000</v>
      </c>
      <c r="J50" s="215"/>
      <c r="K50" s="216"/>
      <c r="L50" s="216"/>
      <c r="M50" s="216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  <c r="BI50" s="215"/>
      <c r="BJ50" s="215"/>
      <c r="BK50" s="215"/>
      <c r="BL50" s="215"/>
      <c r="BM50" s="215"/>
      <c r="BN50" s="215"/>
      <c r="BO50" s="215"/>
      <c r="BP50" s="215"/>
      <c r="BQ50" s="215"/>
      <c r="BR50" s="215"/>
      <c r="BS50" s="215"/>
      <c r="BT50" s="215"/>
      <c r="BU50" s="215"/>
      <c r="BV50" s="215"/>
      <c r="BW50" s="215"/>
      <c r="BX50" s="215"/>
      <c r="BY50" s="215"/>
      <c r="BZ50" s="215"/>
      <c r="CA50" s="215"/>
      <c r="CB50" s="215"/>
      <c r="CC50" s="215"/>
      <c r="CD50" s="215"/>
      <c r="CE50" s="215"/>
      <c r="CF50" s="215"/>
      <c r="CG50" s="215"/>
      <c r="CH50" s="215"/>
      <c r="CI50" s="215"/>
      <c r="CJ50" s="215"/>
      <c r="CK50" s="215"/>
      <c r="CL50" s="215"/>
      <c r="CM50" s="215"/>
      <c r="CN50" s="215"/>
      <c r="CO50" s="215"/>
      <c r="CP50" s="215"/>
      <c r="CQ50" s="215"/>
      <c r="CR50" s="215"/>
      <c r="CS50" s="215"/>
      <c r="CT50" s="215"/>
      <c r="CU50" s="215"/>
      <c r="CV50" s="215"/>
      <c r="CW50" s="215"/>
      <c r="CX50" s="215"/>
      <c r="CY50" s="215"/>
      <c r="CZ50" s="215"/>
      <c r="DA50" s="215"/>
      <c r="DB50" s="215"/>
      <c r="DC50" s="215"/>
    </row>
    <row r="51" spans="2:107" s="211" customFormat="1" ht="19.5" customHeight="1" x14ac:dyDescent="0.25">
      <c r="B51" s="129" t="s">
        <v>289</v>
      </c>
      <c r="C51" s="129" t="s">
        <v>290</v>
      </c>
      <c r="D51" s="218"/>
      <c r="E51" s="218"/>
      <c r="F51" s="219">
        <f ca="1">SUMIF('NKC-Socai'!I$13:I$525,$B51,'NKC-Socai'!K$13:K$125)</f>
        <v>0</v>
      </c>
      <c r="G51" s="219">
        <f ca="1">SUMIF('NKC-Socai'!J$13:J$525,$B51,'NKC-Socai'!K$13:K$125)</f>
        <v>0</v>
      </c>
      <c r="H51" s="219">
        <f t="shared" ref="H51" ca="1" si="52">MAX(D51+F51-E51-G51,0)</f>
        <v>0</v>
      </c>
      <c r="I51" s="219">
        <f t="shared" ref="I51" ca="1" si="53">MAX(E51+G51-D51-F51,0)</f>
        <v>0</v>
      </c>
      <c r="J51" s="215"/>
      <c r="K51" s="216"/>
      <c r="L51" s="216"/>
      <c r="M51" s="216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215"/>
      <c r="BO51" s="215"/>
      <c r="BP51" s="215"/>
      <c r="BQ51" s="215"/>
      <c r="BR51" s="215"/>
      <c r="BS51" s="215"/>
      <c r="BT51" s="215"/>
      <c r="BU51" s="215"/>
      <c r="BV51" s="215"/>
      <c r="BW51" s="215"/>
      <c r="BX51" s="215"/>
      <c r="BY51" s="215"/>
      <c r="BZ51" s="215"/>
      <c r="CA51" s="215"/>
      <c r="CB51" s="215"/>
      <c r="CC51" s="215"/>
      <c r="CD51" s="215"/>
      <c r="CE51" s="215"/>
      <c r="CF51" s="215"/>
      <c r="CG51" s="215"/>
      <c r="CH51" s="215"/>
      <c r="CI51" s="215"/>
      <c r="CJ51" s="215"/>
      <c r="CK51" s="215"/>
      <c r="CL51" s="215"/>
      <c r="CM51" s="215"/>
      <c r="CN51" s="215"/>
      <c r="CO51" s="215"/>
      <c r="CP51" s="215"/>
      <c r="CQ51" s="215"/>
      <c r="CR51" s="215"/>
      <c r="CS51" s="215"/>
      <c r="CT51" s="215"/>
      <c r="CU51" s="215"/>
      <c r="CV51" s="215"/>
      <c r="CW51" s="215"/>
      <c r="CX51" s="215"/>
      <c r="CY51" s="215"/>
      <c r="CZ51" s="215"/>
      <c r="DA51" s="215"/>
      <c r="DB51" s="215"/>
      <c r="DC51" s="215"/>
    </row>
    <row r="52" spans="2:107" s="211" customFormat="1" ht="19.5" customHeight="1" x14ac:dyDescent="0.25">
      <c r="B52" s="129" t="s">
        <v>196</v>
      </c>
      <c r="C52" s="129" t="s">
        <v>214</v>
      </c>
      <c r="D52" s="218"/>
      <c r="E52" s="218">
        <v>20000000</v>
      </c>
      <c r="F52" s="219">
        <f ca="1">SUMIF('NKC-Socai'!I$13:I$525,$B52,'NKC-Socai'!K$13:K$125)</f>
        <v>0</v>
      </c>
      <c r="G52" s="219">
        <f ca="1">SUMIF('NKC-Socai'!J$13:J$525,$B52,'NKC-Socai'!K$13:K$125)</f>
        <v>0</v>
      </c>
      <c r="H52" s="219">
        <f t="shared" ca="1" si="18"/>
        <v>0</v>
      </c>
      <c r="I52" s="219">
        <f t="shared" ca="1" si="19"/>
        <v>20000000</v>
      </c>
      <c r="J52" s="215"/>
      <c r="K52" s="216"/>
      <c r="L52" s="216"/>
      <c r="M52" s="216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215"/>
      <c r="BL52" s="215"/>
      <c r="BM52" s="215"/>
      <c r="BN52" s="215"/>
      <c r="BO52" s="215"/>
      <c r="BP52" s="215"/>
      <c r="BQ52" s="215"/>
      <c r="BR52" s="215"/>
      <c r="BS52" s="215"/>
      <c r="BT52" s="215"/>
      <c r="BU52" s="215"/>
      <c r="BV52" s="215"/>
      <c r="BW52" s="215"/>
      <c r="BX52" s="215"/>
      <c r="BY52" s="215"/>
      <c r="BZ52" s="215"/>
      <c r="CA52" s="215"/>
      <c r="CB52" s="215"/>
      <c r="CC52" s="215"/>
      <c r="CD52" s="215"/>
      <c r="CE52" s="215"/>
      <c r="CF52" s="215"/>
      <c r="CG52" s="215"/>
      <c r="CH52" s="215"/>
      <c r="CI52" s="215"/>
      <c r="CJ52" s="215"/>
      <c r="CK52" s="215"/>
      <c r="CL52" s="215"/>
      <c r="CM52" s="215"/>
      <c r="CN52" s="215"/>
      <c r="CO52" s="215"/>
      <c r="CP52" s="215"/>
      <c r="CQ52" s="215"/>
      <c r="CR52" s="215"/>
      <c r="CS52" s="215"/>
      <c r="CT52" s="215"/>
      <c r="CU52" s="215"/>
      <c r="CV52" s="215"/>
      <c r="CW52" s="215"/>
      <c r="CX52" s="215"/>
      <c r="CY52" s="215"/>
      <c r="CZ52" s="215"/>
      <c r="DA52" s="215"/>
      <c r="DB52" s="215"/>
      <c r="DC52" s="215"/>
    </row>
    <row r="53" spans="2:107" s="211" customFormat="1" ht="19.5" customHeight="1" x14ac:dyDescent="0.25">
      <c r="B53" s="129" t="s">
        <v>212</v>
      </c>
      <c r="C53" s="129" t="s">
        <v>213</v>
      </c>
      <c r="D53" s="218"/>
      <c r="E53" s="218"/>
      <c r="F53" s="219">
        <f ca="1">SUMIF('NKC-Socai'!I$13:I$525,$B53,'NKC-Socai'!K$13:K$125)</f>
        <v>0</v>
      </c>
      <c r="G53" s="219">
        <f ca="1">SUMIF('NKC-Socai'!J$13:J$525,$B53,'NKC-Socai'!K$13:K$125)</f>
        <v>0</v>
      </c>
      <c r="H53" s="219">
        <f t="shared" ref="H53" ca="1" si="54">MAX(D53+F53-E53-G53,0)</f>
        <v>0</v>
      </c>
      <c r="I53" s="219">
        <f t="shared" ref="I53" ca="1" si="55">MAX(E53+G53-D53-F53,0)</f>
        <v>0</v>
      </c>
      <c r="J53" s="215"/>
      <c r="K53" s="216"/>
      <c r="L53" s="216"/>
      <c r="M53" s="216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5"/>
      <c r="BQ53" s="215"/>
      <c r="BR53" s="215"/>
      <c r="BS53" s="215"/>
      <c r="BT53" s="215"/>
      <c r="BU53" s="215"/>
      <c r="BV53" s="215"/>
      <c r="BW53" s="215"/>
      <c r="BX53" s="215"/>
      <c r="BY53" s="215"/>
      <c r="BZ53" s="215"/>
      <c r="CA53" s="215"/>
      <c r="CB53" s="215"/>
      <c r="CC53" s="215"/>
      <c r="CD53" s="215"/>
      <c r="CE53" s="215"/>
      <c r="CF53" s="215"/>
      <c r="CG53" s="215"/>
      <c r="CH53" s="215"/>
      <c r="CI53" s="215"/>
      <c r="CJ53" s="215"/>
      <c r="CK53" s="215"/>
      <c r="CL53" s="215"/>
      <c r="CM53" s="215"/>
      <c r="CN53" s="215"/>
      <c r="CO53" s="215"/>
      <c r="CP53" s="215"/>
      <c r="CQ53" s="215"/>
      <c r="CR53" s="215"/>
      <c r="CS53" s="215"/>
      <c r="CT53" s="215"/>
      <c r="CU53" s="215"/>
      <c r="CV53" s="215"/>
      <c r="CW53" s="215"/>
      <c r="CX53" s="215"/>
      <c r="CY53" s="215"/>
      <c r="CZ53" s="215"/>
      <c r="DA53" s="215"/>
      <c r="DB53" s="215"/>
      <c r="DC53" s="215"/>
    </row>
    <row r="54" spans="2:107" s="211" customFormat="1" ht="19.5" customHeight="1" x14ac:dyDescent="0.25">
      <c r="B54" s="232" t="s">
        <v>136</v>
      </c>
      <c r="C54" s="221" t="s">
        <v>197</v>
      </c>
      <c r="D54" s="226"/>
      <c r="E54" s="226"/>
      <c r="F54" s="226">
        <f t="shared" ref="F54" ca="1" si="56">SUBTOTAL(9,F55)</f>
        <v>0</v>
      </c>
      <c r="G54" s="226">
        <f t="shared" ref="G54" ca="1" si="57">SUBTOTAL(9,G55)</f>
        <v>0</v>
      </c>
      <c r="H54" s="226">
        <f t="shared" ref="H54" ca="1" si="58">SUBTOTAL(9,H55)</f>
        <v>0</v>
      </c>
      <c r="I54" s="226">
        <f t="shared" ref="I54" ca="1" si="59">SUBTOTAL(9,I55)</f>
        <v>0</v>
      </c>
      <c r="J54" s="215"/>
      <c r="K54" s="216"/>
      <c r="L54" s="216"/>
      <c r="M54" s="216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5"/>
      <c r="BQ54" s="215"/>
      <c r="BR54" s="215"/>
      <c r="BS54" s="215"/>
      <c r="BT54" s="215"/>
      <c r="BU54" s="215"/>
      <c r="BV54" s="215"/>
      <c r="BW54" s="215"/>
      <c r="BX54" s="215"/>
      <c r="BY54" s="215"/>
      <c r="BZ54" s="215"/>
      <c r="CA54" s="215"/>
      <c r="CB54" s="215"/>
      <c r="CC54" s="215"/>
      <c r="CD54" s="215"/>
      <c r="CE54" s="215"/>
      <c r="CF54" s="215"/>
      <c r="CG54" s="215"/>
      <c r="CH54" s="215"/>
      <c r="CI54" s="215"/>
      <c r="CJ54" s="215"/>
      <c r="CK54" s="215"/>
      <c r="CL54" s="215"/>
      <c r="CM54" s="215"/>
      <c r="CN54" s="215"/>
      <c r="CO54" s="215"/>
      <c r="CP54" s="215"/>
      <c r="CQ54" s="215"/>
      <c r="CR54" s="215"/>
      <c r="CS54" s="215"/>
      <c r="CT54" s="215"/>
      <c r="CU54" s="215"/>
      <c r="CV54" s="215"/>
      <c r="CW54" s="215"/>
      <c r="CX54" s="215"/>
      <c r="CY54" s="215"/>
      <c r="CZ54" s="215"/>
      <c r="DA54" s="215"/>
      <c r="DB54" s="215"/>
      <c r="DC54" s="215"/>
    </row>
    <row r="55" spans="2:107" s="211" customFormat="1" ht="19.5" customHeight="1" x14ac:dyDescent="0.25">
      <c r="B55" s="129" t="s">
        <v>220</v>
      </c>
      <c r="C55" s="129" t="s">
        <v>221</v>
      </c>
      <c r="D55" s="218"/>
      <c r="E55" s="218"/>
      <c r="F55" s="219">
        <f ca="1">SUMIF('NKC-Socai'!I$13:I$525,$B55,'NKC-Socai'!K$13:K$125)</f>
        <v>0</v>
      </c>
      <c r="G55" s="219">
        <f ca="1">SUMIF('NKC-Socai'!J$13:J$525,$B55,'NKC-Socai'!K$13:K$125)</f>
        <v>0</v>
      </c>
      <c r="H55" s="219">
        <f t="shared" ca="1" si="18"/>
        <v>0</v>
      </c>
      <c r="I55" s="219">
        <f t="shared" ca="1" si="19"/>
        <v>0</v>
      </c>
      <c r="J55" s="215"/>
      <c r="K55" s="216"/>
      <c r="L55" s="216"/>
      <c r="M55" s="216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  <c r="BI55" s="215"/>
      <c r="BJ55" s="215"/>
      <c r="BK55" s="215"/>
      <c r="BL55" s="215"/>
      <c r="BM55" s="215"/>
      <c r="BN55" s="215"/>
      <c r="BO55" s="215"/>
      <c r="BP55" s="215"/>
      <c r="BQ55" s="215"/>
      <c r="BR55" s="215"/>
      <c r="BS55" s="215"/>
      <c r="BT55" s="215"/>
      <c r="BU55" s="215"/>
      <c r="BV55" s="215"/>
      <c r="BW55" s="215"/>
      <c r="BX55" s="215"/>
      <c r="BY55" s="215"/>
      <c r="BZ55" s="215"/>
      <c r="CA55" s="215"/>
      <c r="CB55" s="215"/>
      <c r="CC55" s="215"/>
      <c r="CD55" s="215"/>
      <c r="CE55" s="215"/>
      <c r="CF55" s="215"/>
      <c r="CG55" s="215"/>
      <c r="CH55" s="215"/>
      <c r="CI55" s="215"/>
      <c r="CJ55" s="215"/>
      <c r="CK55" s="215"/>
      <c r="CL55" s="215"/>
      <c r="CM55" s="215"/>
      <c r="CN55" s="215"/>
      <c r="CO55" s="215"/>
      <c r="CP55" s="215"/>
      <c r="CQ55" s="215"/>
      <c r="CR55" s="215"/>
      <c r="CS55" s="215"/>
      <c r="CT55" s="215"/>
      <c r="CU55" s="215"/>
      <c r="CV55" s="215"/>
      <c r="CW55" s="215"/>
      <c r="CX55" s="215"/>
      <c r="CY55" s="215"/>
      <c r="CZ55" s="215"/>
      <c r="DA55" s="215"/>
      <c r="DB55" s="215"/>
      <c r="DC55" s="215"/>
    </row>
    <row r="56" spans="2:107" ht="19.5" customHeight="1" x14ac:dyDescent="0.25">
      <c r="B56" s="232" t="s">
        <v>184</v>
      </c>
      <c r="C56" s="221" t="s">
        <v>607</v>
      </c>
      <c r="D56" s="226"/>
      <c r="E56" s="226">
        <f>SUBTOTAL(9,E57:E60)</f>
        <v>60000000</v>
      </c>
      <c r="F56" s="226">
        <f t="shared" ref="F56:I56" ca="1" si="60">SUBTOTAL(9,F57:F60)</f>
        <v>0</v>
      </c>
      <c r="G56" s="226">
        <f t="shared" ca="1" si="60"/>
        <v>0</v>
      </c>
      <c r="H56" s="226">
        <f t="shared" ca="1" si="60"/>
        <v>0</v>
      </c>
      <c r="I56" s="226">
        <f t="shared" ca="1" si="60"/>
        <v>60000000</v>
      </c>
    </row>
    <row r="57" spans="2:107" ht="19.5" customHeight="1" x14ac:dyDescent="0.25">
      <c r="B57" s="129" t="s">
        <v>574</v>
      </c>
      <c r="C57" s="129" t="s">
        <v>575</v>
      </c>
      <c r="D57" s="226"/>
      <c r="E57" s="218">
        <v>40000000</v>
      </c>
      <c r="F57" s="219">
        <f ca="1">SUMIF('NKC-Socai'!I$13:I$525,$B57,'NKC-Socai'!K$13:K$125)</f>
        <v>0</v>
      </c>
      <c r="G57" s="219">
        <f ca="1">SUMIF('NKC-Socai'!J$13:J$525,$B57,'NKC-Socai'!K$13:K$125)</f>
        <v>0</v>
      </c>
      <c r="H57" s="219">
        <f t="shared" ref="H57:H60" ca="1" si="61">MAX(D57+F57-E57-G57,0)</f>
        <v>0</v>
      </c>
      <c r="I57" s="219">
        <f t="shared" ref="I57:I60" ca="1" si="62">MAX(E57+G57-D57-F57,0)</f>
        <v>40000000</v>
      </c>
    </row>
    <row r="58" spans="2:107" ht="19.5" customHeight="1" x14ac:dyDescent="0.25">
      <c r="B58" s="129" t="s">
        <v>576</v>
      </c>
      <c r="C58" s="129" t="s">
        <v>577</v>
      </c>
      <c r="D58" s="226"/>
      <c r="E58" s="218"/>
      <c r="F58" s="219">
        <f ca="1">SUMIF('NKC-Socai'!I$13:I$525,$B58,'NKC-Socai'!K$13:K$125)</f>
        <v>0</v>
      </c>
      <c r="G58" s="219">
        <f ca="1">SUMIF('NKC-Socai'!J$13:J$525,$B58,'NKC-Socai'!K$13:K$125)</f>
        <v>0</v>
      </c>
      <c r="H58" s="219">
        <f t="shared" ca="1" si="61"/>
        <v>0</v>
      </c>
      <c r="I58" s="219">
        <f t="shared" ca="1" si="62"/>
        <v>0</v>
      </c>
    </row>
    <row r="59" spans="2:107" ht="19.5" customHeight="1" x14ac:dyDescent="0.25">
      <c r="B59" s="129" t="s">
        <v>578</v>
      </c>
      <c r="C59" s="129" t="s">
        <v>579</v>
      </c>
      <c r="D59" s="226"/>
      <c r="E59" s="218">
        <v>20000000</v>
      </c>
      <c r="F59" s="219">
        <f ca="1">SUMIF('NKC-Socai'!I$13:I$525,$B59,'NKC-Socai'!K$13:K$125)</f>
        <v>0</v>
      </c>
      <c r="G59" s="219">
        <f ca="1">SUMIF('NKC-Socai'!J$13:J$525,$B59,'NKC-Socai'!K$13:K$125)</f>
        <v>0</v>
      </c>
      <c r="H59" s="219">
        <f t="shared" ca="1" si="61"/>
        <v>0</v>
      </c>
      <c r="I59" s="219">
        <f t="shared" ca="1" si="62"/>
        <v>20000000</v>
      </c>
    </row>
    <row r="60" spans="2:107" ht="19.5" customHeight="1" x14ac:dyDescent="0.25">
      <c r="B60" s="129" t="s">
        <v>580</v>
      </c>
      <c r="C60" s="129" t="s">
        <v>581</v>
      </c>
      <c r="D60" s="226"/>
      <c r="E60" s="218"/>
      <c r="F60" s="219">
        <f ca="1">SUMIF('NKC-Socai'!I$13:I$525,$B60,'NKC-Socai'!K$13:K$125)</f>
        <v>0</v>
      </c>
      <c r="G60" s="219">
        <f ca="1">SUMIF('NKC-Socai'!J$13:J$525,$B60,'NKC-Socai'!K$13:K$125)</f>
        <v>0</v>
      </c>
      <c r="H60" s="219">
        <f t="shared" ca="1" si="61"/>
        <v>0</v>
      </c>
      <c r="I60" s="219">
        <f t="shared" ca="1" si="62"/>
        <v>0</v>
      </c>
    </row>
    <row r="61" spans="2:107" s="211" customFormat="1" ht="19.5" customHeight="1" x14ac:dyDescent="0.25">
      <c r="B61" s="220" t="s">
        <v>339</v>
      </c>
      <c r="C61" s="221" t="s">
        <v>338</v>
      </c>
      <c r="D61" s="222"/>
      <c r="E61" s="222">
        <f>SUBTOTAL(9,E62)</f>
        <v>2000000000</v>
      </c>
      <c r="F61" s="222">
        <f t="shared" ref="F61:I61" ca="1" si="63">SUBTOTAL(9,F62)</f>
        <v>0</v>
      </c>
      <c r="G61" s="222">
        <f t="shared" ca="1" si="63"/>
        <v>0</v>
      </c>
      <c r="H61" s="222">
        <f t="shared" ca="1" si="63"/>
        <v>0</v>
      </c>
      <c r="I61" s="222">
        <f t="shared" ca="1" si="63"/>
        <v>2000000000</v>
      </c>
      <c r="J61" s="215"/>
      <c r="K61" s="216"/>
      <c r="L61" s="216"/>
      <c r="M61" s="216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5"/>
      <c r="BC61" s="215"/>
      <c r="BD61" s="215"/>
      <c r="BE61" s="215"/>
      <c r="BF61" s="215"/>
      <c r="BG61" s="215"/>
      <c r="BH61" s="215"/>
      <c r="BI61" s="215"/>
      <c r="BJ61" s="215"/>
      <c r="BK61" s="215"/>
      <c r="BL61" s="215"/>
      <c r="BM61" s="215"/>
      <c r="BN61" s="215"/>
      <c r="BO61" s="215"/>
      <c r="BP61" s="215"/>
      <c r="BQ61" s="215"/>
      <c r="BR61" s="215"/>
      <c r="BS61" s="215"/>
      <c r="BT61" s="215"/>
      <c r="BU61" s="215"/>
      <c r="BV61" s="215"/>
      <c r="BW61" s="215"/>
      <c r="BX61" s="215"/>
      <c r="BY61" s="215"/>
      <c r="BZ61" s="215"/>
      <c r="CA61" s="215"/>
      <c r="CB61" s="215"/>
      <c r="CC61" s="215"/>
      <c r="CD61" s="215"/>
      <c r="CE61" s="215"/>
      <c r="CF61" s="215"/>
      <c r="CG61" s="215"/>
      <c r="CH61" s="215"/>
      <c r="CI61" s="215"/>
      <c r="CJ61" s="215"/>
      <c r="CK61" s="215"/>
      <c r="CL61" s="215"/>
      <c r="CM61" s="215"/>
      <c r="CN61" s="215"/>
      <c r="CO61" s="215"/>
      <c r="CP61" s="215"/>
      <c r="CQ61" s="215"/>
      <c r="CR61" s="215"/>
      <c r="CS61" s="215"/>
      <c r="CT61" s="215"/>
      <c r="CU61" s="215"/>
      <c r="CV61" s="215"/>
      <c r="CW61" s="215"/>
      <c r="CX61" s="215"/>
      <c r="CY61" s="215"/>
      <c r="CZ61" s="215"/>
      <c r="DA61" s="215"/>
      <c r="DB61" s="215"/>
      <c r="DC61" s="215"/>
    </row>
    <row r="62" spans="2:107" s="211" customFormat="1" ht="19.5" customHeight="1" x14ac:dyDescent="0.25">
      <c r="B62" s="129" t="s">
        <v>340</v>
      </c>
      <c r="C62" s="129" t="s">
        <v>566</v>
      </c>
      <c r="D62" s="218"/>
      <c r="E62" s="218">
        <v>2000000000</v>
      </c>
      <c r="F62" s="219">
        <f ca="1">SUMIF('NKC-Socai'!I$13:I$525,$B62,'NKC-Socai'!K$13:K$125)</f>
        <v>0</v>
      </c>
      <c r="G62" s="219">
        <f ca="1">SUMIF('NKC-Socai'!J$13:J$525,$B62,'NKC-Socai'!K$13:K$125)</f>
        <v>0</v>
      </c>
      <c r="H62" s="219">
        <f t="shared" ref="H62" ca="1" si="64">MAX(D62+F62-E62-G62,0)</f>
        <v>0</v>
      </c>
      <c r="I62" s="219">
        <f t="shared" ref="I62" ca="1" si="65">MAX(E62+G62-D62-F62,0)</f>
        <v>2000000000</v>
      </c>
      <c r="J62" s="215"/>
      <c r="K62" s="216"/>
      <c r="L62" s="216"/>
      <c r="M62" s="216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  <c r="BI62" s="215"/>
      <c r="BJ62" s="215"/>
      <c r="BK62" s="215"/>
      <c r="BL62" s="215"/>
      <c r="BM62" s="215"/>
      <c r="BN62" s="215"/>
      <c r="BO62" s="215"/>
      <c r="BP62" s="215"/>
      <c r="BQ62" s="215"/>
      <c r="BR62" s="215"/>
      <c r="BS62" s="215"/>
      <c r="BT62" s="215"/>
      <c r="BU62" s="215"/>
      <c r="BV62" s="215"/>
      <c r="BW62" s="215"/>
      <c r="BX62" s="215"/>
      <c r="BY62" s="215"/>
      <c r="BZ62" s="215"/>
      <c r="CA62" s="215"/>
      <c r="CB62" s="215"/>
      <c r="CC62" s="215"/>
      <c r="CD62" s="215"/>
      <c r="CE62" s="215"/>
      <c r="CF62" s="215"/>
      <c r="CG62" s="215"/>
      <c r="CH62" s="215"/>
      <c r="CI62" s="215"/>
      <c r="CJ62" s="215"/>
      <c r="CK62" s="215"/>
      <c r="CL62" s="215"/>
      <c r="CM62" s="215"/>
      <c r="CN62" s="215"/>
      <c r="CO62" s="215"/>
      <c r="CP62" s="215"/>
      <c r="CQ62" s="215"/>
      <c r="CR62" s="215"/>
      <c r="CS62" s="215"/>
      <c r="CT62" s="215"/>
      <c r="CU62" s="215"/>
      <c r="CV62" s="215"/>
      <c r="CW62" s="215"/>
      <c r="CX62" s="215"/>
      <c r="CY62" s="215"/>
      <c r="CZ62" s="215"/>
      <c r="DA62" s="215"/>
      <c r="DB62" s="215"/>
      <c r="DC62" s="215"/>
    </row>
    <row r="63" spans="2:107" ht="19.5" customHeight="1" x14ac:dyDescent="0.25">
      <c r="B63" s="232" t="s">
        <v>0</v>
      </c>
      <c r="C63" s="221" t="s">
        <v>198</v>
      </c>
      <c r="D63" s="226"/>
      <c r="E63" s="226">
        <f>SUBTOTAL(9,E64)</f>
        <v>1872100000</v>
      </c>
      <c r="F63" s="226">
        <f t="shared" ref="F63" ca="1" si="66">SUBTOTAL(9,F64)</f>
        <v>0</v>
      </c>
      <c r="G63" s="226">
        <f t="shared" ref="G63" ca="1" si="67">SUBTOTAL(9,G64)</f>
        <v>0</v>
      </c>
      <c r="H63" s="226">
        <f t="shared" ref="H63" ca="1" si="68">SUBTOTAL(9,H64)</f>
        <v>0</v>
      </c>
      <c r="I63" s="226">
        <f t="shared" ref="I63" ca="1" si="69">SUBTOTAL(9,I64)</f>
        <v>1872100000</v>
      </c>
    </row>
    <row r="64" spans="2:107" ht="19.5" customHeight="1" x14ac:dyDescent="0.25">
      <c r="B64" s="129" t="s">
        <v>222</v>
      </c>
      <c r="C64" s="129" t="s">
        <v>223</v>
      </c>
      <c r="D64" s="218"/>
      <c r="E64" s="218">
        <v>1872100000</v>
      </c>
      <c r="F64" s="219">
        <f ca="1">SUMIF('NKC-Socai'!I$13:I$525,$B64,'NKC-Socai'!K$13:K$125)</f>
        <v>0</v>
      </c>
      <c r="G64" s="219">
        <f ca="1">SUMIF('NKC-Socai'!J$13:J$525,$B64,'NKC-Socai'!K$13:K$125)</f>
        <v>0</v>
      </c>
      <c r="H64" s="219">
        <f t="shared" ref="H64" ca="1" si="70">MAX(D64+F64-E64-G64,0)</f>
        <v>0</v>
      </c>
      <c r="I64" s="219">
        <f t="shared" ref="I64" ca="1" si="71">MAX(E64+G64-D64-F64,0)</f>
        <v>1872100000</v>
      </c>
    </row>
    <row r="65" spans="2:107" s="211" customFormat="1" ht="19.5" customHeight="1" x14ac:dyDescent="0.25">
      <c r="B65" s="232" t="s">
        <v>427</v>
      </c>
      <c r="C65" s="221" t="s">
        <v>428</v>
      </c>
      <c r="D65" s="222"/>
      <c r="E65" s="222">
        <v>150000000</v>
      </c>
      <c r="F65" s="226">
        <f ca="1">SUMIF('NKC-Socai'!I$13:I$525,$B65,'NKC-Socai'!K$13:K$125)</f>
        <v>0</v>
      </c>
      <c r="G65" s="226">
        <f ca="1">SUMIF('NKC-Socai'!J$13:J$525,$B65,'NKC-Socai'!K$13:K$125)</f>
        <v>0</v>
      </c>
      <c r="H65" s="226">
        <f t="shared" ca="1" si="18"/>
        <v>0</v>
      </c>
      <c r="I65" s="226">
        <f t="shared" ca="1" si="19"/>
        <v>150000000</v>
      </c>
      <c r="J65" s="215"/>
      <c r="K65" s="216"/>
      <c r="L65" s="216"/>
      <c r="M65" s="216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  <c r="AZ65" s="215"/>
      <c r="BA65" s="215"/>
      <c r="BB65" s="215"/>
      <c r="BC65" s="215"/>
      <c r="BD65" s="215"/>
      <c r="BE65" s="215"/>
      <c r="BF65" s="215"/>
      <c r="BG65" s="215"/>
      <c r="BH65" s="215"/>
      <c r="BI65" s="215"/>
      <c r="BJ65" s="215"/>
      <c r="BK65" s="215"/>
      <c r="BL65" s="215"/>
      <c r="BM65" s="215"/>
      <c r="BN65" s="215"/>
      <c r="BO65" s="215"/>
      <c r="BP65" s="215"/>
      <c r="BQ65" s="215"/>
      <c r="BR65" s="215"/>
      <c r="BS65" s="215"/>
      <c r="BT65" s="215"/>
      <c r="BU65" s="215"/>
      <c r="BV65" s="215"/>
      <c r="BW65" s="215"/>
      <c r="BX65" s="215"/>
      <c r="BY65" s="215"/>
      <c r="BZ65" s="215"/>
      <c r="CA65" s="215"/>
      <c r="CB65" s="215"/>
      <c r="CC65" s="215"/>
      <c r="CD65" s="215"/>
      <c r="CE65" s="215"/>
      <c r="CF65" s="215"/>
      <c r="CG65" s="215"/>
      <c r="CH65" s="215"/>
      <c r="CI65" s="215"/>
      <c r="CJ65" s="215"/>
      <c r="CK65" s="215"/>
      <c r="CL65" s="215"/>
      <c r="CM65" s="215"/>
      <c r="CN65" s="215"/>
      <c r="CO65" s="215"/>
      <c r="CP65" s="215"/>
      <c r="CQ65" s="215"/>
      <c r="CR65" s="215"/>
      <c r="CS65" s="215"/>
      <c r="CT65" s="215"/>
      <c r="CU65" s="215"/>
      <c r="CV65" s="215"/>
      <c r="CW65" s="215"/>
      <c r="CX65" s="215"/>
      <c r="CY65" s="215"/>
      <c r="CZ65" s="215"/>
      <c r="DA65" s="215"/>
      <c r="DB65" s="215"/>
      <c r="DC65" s="215"/>
    </row>
    <row r="66" spans="2:107" s="211" customFormat="1" ht="19.5" customHeight="1" x14ac:dyDescent="0.25">
      <c r="B66" s="232" t="s">
        <v>137</v>
      </c>
      <c r="C66" s="221" t="s">
        <v>347</v>
      </c>
      <c r="D66" s="226"/>
      <c r="E66" s="226">
        <f>SUBTOTAL(9,E68:E70)</f>
        <v>70000000</v>
      </c>
      <c r="F66" s="226">
        <f t="shared" ref="F66:I66" ca="1" si="72">SUBTOTAL(9,F68:F70)</f>
        <v>0</v>
      </c>
      <c r="G66" s="226">
        <f t="shared" ca="1" si="72"/>
        <v>0</v>
      </c>
      <c r="H66" s="226">
        <f t="shared" ca="1" si="72"/>
        <v>0</v>
      </c>
      <c r="I66" s="226">
        <f t="shared" ca="1" si="72"/>
        <v>70000000</v>
      </c>
      <c r="J66" s="215"/>
      <c r="K66" s="216"/>
      <c r="L66" s="216"/>
      <c r="M66" s="216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  <c r="AZ66" s="215"/>
      <c r="BA66" s="215"/>
      <c r="BB66" s="215"/>
      <c r="BC66" s="215"/>
      <c r="BD66" s="215"/>
      <c r="BE66" s="215"/>
      <c r="BF66" s="215"/>
      <c r="BG66" s="215"/>
      <c r="BH66" s="215"/>
      <c r="BI66" s="215"/>
      <c r="BJ66" s="215"/>
      <c r="BK66" s="215"/>
      <c r="BL66" s="215"/>
      <c r="BM66" s="215"/>
      <c r="BN66" s="215"/>
      <c r="BO66" s="215"/>
      <c r="BP66" s="215"/>
      <c r="BQ66" s="215"/>
      <c r="BR66" s="215"/>
      <c r="BS66" s="215"/>
      <c r="BT66" s="215"/>
      <c r="BU66" s="215"/>
      <c r="BV66" s="215"/>
      <c r="BW66" s="215"/>
      <c r="BX66" s="215"/>
      <c r="BY66" s="215"/>
      <c r="BZ66" s="215"/>
      <c r="CA66" s="215"/>
      <c r="CB66" s="215"/>
      <c r="CC66" s="215"/>
      <c r="CD66" s="215"/>
      <c r="CE66" s="215"/>
      <c r="CF66" s="215"/>
      <c r="CG66" s="215"/>
      <c r="CH66" s="215"/>
      <c r="CI66" s="215"/>
      <c r="CJ66" s="215"/>
      <c r="CK66" s="215"/>
      <c r="CL66" s="215"/>
      <c r="CM66" s="215"/>
      <c r="CN66" s="215"/>
      <c r="CO66" s="215"/>
      <c r="CP66" s="215"/>
      <c r="CQ66" s="215"/>
      <c r="CR66" s="215"/>
      <c r="CS66" s="215"/>
      <c r="CT66" s="215"/>
      <c r="CU66" s="215"/>
      <c r="CV66" s="215"/>
      <c r="CW66" s="215"/>
      <c r="CX66" s="215"/>
      <c r="CY66" s="215"/>
      <c r="CZ66" s="215"/>
      <c r="DA66" s="215"/>
      <c r="DB66" s="215"/>
      <c r="DC66" s="215"/>
    </row>
    <row r="67" spans="2:107" s="211" customFormat="1" ht="19.5" customHeight="1" x14ac:dyDescent="0.25">
      <c r="B67" s="234" t="s">
        <v>350</v>
      </c>
      <c r="C67" s="224" t="s">
        <v>348</v>
      </c>
      <c r="D67" s="226"/>
      <c r="E67" s="227">
        <v>600000000</v>
      </c>
      <c r="F67" s="227">
        <f ca="1">SUMIF('NKC-Socai'!I$13:I$525,$B67,'NKC-Socai'!K$13:K$125)</f>
        <v>0</v>
      </c>
      <c r="G67" s="227">
        <f ca="1">SUMIF('NKC-Socai'!J$13:J$525,$B67,'NKC-Socai'!K$13:K$125)</f>
        <v>0</v>
      </c>
      <c r="H67" s="227">
        <f ca="1">MAX(D67+F67-E67-G67,0)</f>
        <v>0</v>
      </c>
      <c r="I67" s="227">
        <f ca="1">MAX(E67+G67-D67-F67,0)</f>
        <v>600000000</v>
      </c>
      <c r="J67" s="215"/>
      <c r="K67" s="216"/>
      <c r="L67" s="216"/>
      <c r="M67" s="216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5"/>
      <c r="BA67" s="215"/>
      <c r="BB67" s="215"/>
      <c r="BC67" s="215"/>
      <c r="BD67" s="215"/>
      <c r="BE67" s="215"/>
      <c r="BF67" s="215"/>
      <c r="BG67" s="215"/>
      <c r="BH67" s="215"/>
      <c r="BI67" s="215"/>
      <c r="BJ67" s="215"/>
      <c r="BK67" s="215"/>
      <c r="BL67" s="215"/>
      <c r="BM67" s="215"/>
      <c r="BN67" s="215"/>
      <c r="BO67" s="215"/>
      <c r="BP67" s="215"/>
      <c r="BQ67" s="215"/>
      <c r="BR67" s="215"/>
      <c r="BS67" s="215"/>
      <c r="BT67" s="215"/>
      <c r="BU67" s="215"/>
      <c r="BV67" s="215"/>
      <c r="BW67" s="215"/>
      <c r="BX67" s="215"/>
      <c r="BY67" s="215"/>
      <c r="BZ67" s="215"/>
      <c r="CA67" s="215"/>
      <c r="CB67" s="215"/>
      <c r="CC67" s="215"/>
      <c r="CD67" s="215"/>
      <c r="CE67" s="215"/>
      <c r="CF67" s="215"/>
      <c r="CG67" s="215"/>
      <c r="CH67" s="215"/>
      <c r="CI67" s="215"/>
      <c r="CJ67" s="215"/>
      <c r="CK67" s="215"/>
      <c r="CL67" s="215"/>
      <c r="CM67" s="215"/>
      <c r="CN67" s="215"/>
      <c r="CO67" s="215"/>
      <c r="CP67" s="215"/>
      <c r="CQ67" s="215"/>
      <c r="CR67" s="215"/>
      <c r="CS67" s="215"/>
      <c r="CT67" s="215"/>
      <c r="CU67" s="215"/>
      <c r="CV67" s="215"/>
      <c r="CW67" s="215"/>
      <c r="CX67" s="215"/>
      <c r="CY67" s="215"/>
      <c r="CZ67" s="215"/>
      <c r="DA67" s="215"/>
      <c r="DB67" s="215"/>
      <c r="DC67" s="215"/>
    </row>
    <row r="68" spans="2:107" s="211" customFormat="1" ht="19.5" customHeight="1" x14ac:dyDescent="0.25">
      <c r="B68" s="234" t="s">
        <v>224</v>
      </c>
      <c r="C68" s="224" t="s">
        <v>349</v>
      </c>
      <c r="D68" s="227"/>
      <c r="E68" s="227">
        <f t="shared" ref="E68:I68" si="73">SUBTOTAL(9,E69)</f>
        <v>70000000</v>
      </c>
      <c r="F68" s="227">
        <f t="shared" ca="1" si="73"/>
        <v>0</v>
      </c>
      <c r="G68" s="227">
        <f t="shared" ca="1" si="73"/>
        <v>0</v>
      </c>
      <c r="H68" s="227">
        <f t="shared" ca="1" si="73"/>
        <v>0</v>
      </c>
      <c r="I68" s="227">
        <f t="shared" ca="1" si="73"/>
        <v>70000000</v>
      </c>
      <c r="J68" s="215"/>
      <c r="K68" s="216"/>
      <c r="L68" s="216"/>
      <c r="M68" s="216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5"/>
      <c r="BG68" s="215"/>
      <c r="BH68" s="215"/>
      <c r="BI68" s="215"/>
      <c r="BJ68" s="215"/>
      <c r="BK68" s="215"/>
      <c r="BL68" s="215"/>
      <c r="BM68" s="215"/>
      <c r="BN68" s="215"/>
      <c r="BO68" s="215"/>
      <c r="BP68" s="215"/>
      <c r="BQ68" s="215"/>
      <c r="BR68" s="215"/>
      <c r="BS68" s="215"/>
      <c r="BT68" s="215"/>
      <c r="BU68" s="215"/>
      <c r="BV68" s="215"/>
      <c r="BW68" s="215"/>
      <c r="BX68" s="215"/>
      <c r="BY68" s="215"/>
      <c r="BZ68" s="215"/>
      <c r="CA68" s="215"/>
      <c r="CB68" s="215"/>
      <c r="CC68" s="215"/>
      <c r="CD68" s="215"/>
      <c r="CE68" s="215"/>
      <c r="CF68" s="215"/>
      <c r="CG68" s="215"/>
      <c r="CH68" s="215"/>
      <c r="CI68" s="215"/>
      <c r="CJ68" s="215"/>
      <c r="CK68" s="215"/>
      <c r="CL68" s="215"/>
      <c r="CM68" s="215"/>
      <c r="CN68" s="215"/>
      <c r="CO68" s="215"/>
      <c r="CP68" s="215"/>
      <c r="CQ68" s="215"/>
      <c r="CR68" s="215"/>
      <c r="CS68" s="215"/>
      <c r="CT68" s="215"/>
      <c r="CU68" s="215"/>
      <c r="CV68" s="215"/>
      <c r="CW68" s="215"/>
      <c r="CX68" s="215"/>
      <c r="CY68" s="215"/>
      <c r="CZ68" s="215"/>
      <c r="DA68" s="215"/>
      <c r="DB68" s="215"/>
      <c r="DC68" s="215"/>
    </row>
    <row r="69" spans="2:107" s="211" customFormat="1" ht="19.5" customHeight="1" x14ac:dyDescent="0.25">
      <c r="B69" s="129" t="s">
        <v>331</v>
      </c>
      <c r="C69" s="230" t="s">
        <v>435</v>
      </c>
      <c r="D69" s="218"/>
      <c r="E69" s="218">
        <v>70000000</v>
      </c>
      <c r="F69" s="219">
        <f ca="1">SUMIF('NKC-Socai'!I$13:I$525,$B69,'NKC-Socai'!K$13:K$125)</f>
        <v>0</v>
      </c>
      <c r="G69" s="219">
        <f ca="1">SUMIF('NKC-Socai'!J$13:J$525,$B69,'NKC-Socai'!K$13:K$125)</f>
        <v>0</v>
      </c>
      <c r="H69" s="219">
        <f ca="1">MAX(D69+F69-E69-G69,0)</f>
        <v>0</v>
      </c>
      <c r="I69" s="219">
        <f ca="1">MAX(E69+G69-D69-F69,0)</f>
        <v>70000000</v>
      </c>
      <c r="J69" s="63"/>
      <c r="K69" s="216"/>
      <c r="L69" s="216"/>
      <c r="M69" s="216"/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15"/>
      <c r="BI69" s="215"/>
      <c r="BJ69" s="215"/>
      <c r="BK69" s="215"/>
      <c r="BL69" s="215"/>
      <c r="BM69" s="215"/>
      <c r="BN69" s="215"/>
      <c r="BO69" s="215"/>
      <c r="BP69" s="215"/>
      <c r="BQ69" s="215"/>
      <c r="BR69" s="215"/>
      <c r="BS69" s="215"/>
      <c r="BT69" s="215"/>
      <c r="BU69" s="215"/>
      <c r="BV69" s="215"/>
      <c r="BW69" s="215"/>
      <c r="BX69" s="215"/>
      <c r="BY69" s="215"/>
      <c r="BZ69" s="215"/>
      <c r="CA69" s="215"/>
      <c r="CB69" s="215"/>
      <c r="CC69" s="215"/>
      <c r="CD69" s="215"/>
      <c r="CE69" s="215"/>
      <c r="CF69" s="215"/>
      <c r="CG69" s="215"/>
      <c r="CH69" s="215"/>
      <c r="CI69" s="215"/>
      <c r="CJ69" s="215"/>
      <c r="CK69" s="215"/>
      <c r="CL69" s="215"/>
      <c r="CM69" s="215"/>
      <c r="CN69" s="215"/>
      <c r="CO69" s="215"/>
      <c r="CP69" s="215"/>
      <c r="CQ69" s="215"/>
      <c r="CR69" s="215"/>
      <c r="CS69" s="215"/>
      <c r="CT69" s="215"/>
      <c r="CU69" s="215"/>
      <c r="CV69" s="215"/>
      <c r="CW69" s="215"/>
      <c r="CX69" s="215"/>
      <c r="CY69" s="215"/>
      <c r="CZ69" s="215"/>
      <c r="DA69" s="215"/>
      <c r="DB69" s="215"/>
      <c r="DC69" s="215"/>
    </row>
    <row r="70" spans="2:107" s="211" customFormat="1" ht="19.5" customHeight="1" x14ac:dyDescent="0.25">
      <c r="B70" s="129" t="s">
        <v>437</v>
      </c>
      <c r="C70" s="230" t="s">
        <v>436</v>
      </c>
      <c r="D70" s="218"/>
      <c r="E70" s="218"/>
      <c r="F70" s="219">
        <f ca="1">SUMIF('NKC-Socai'!I$13:I$525,$B70,'NKC-Socai'!K$13:K$125)</f>
        <v>0</v>
      </c>
      <c r="G70" s="219">
        <f ca="1">SUMIF('NKC-Socai'!J$13:J$525,$B70,'NKC-Socai'!K$13:K$125)</f>
        <v>0</v>
      </c>
      <c r="H70" s="219">
        <f ca="1">MAX(D70+F70-E70-G70,0)</f>
        <v>0</v>
      </c>
      <c r="I70" s="219">
        <f ca="1">MAX(E70+G70-D70-F70,0)</f>
        <v>0</v>
      </c>
      <c r="J70" s="63"/>
      <c r="K70" s="216"/>
      <c r="L70" s="216"/>
      <c r="M70" s="216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  <c r="AZ70" s="215"/>
      <c r="BA70" s="215"/>
      <c r="BB70" s="215"/>
      <c r="BC70" s="215"/>
      <c r="BD70" s="215"/>
      <c r="BE70" s="215"/>
      <c r="BF70" s="215"/>
      <c r="BG70" s="215"/>
      <c r="BH70" s="215"/>
      <c r="BI70" s="215"/>
      <c r="BJ70" s="215"/>
      <c r="BK70" s="215"/>
      <c r="BL70" s="215"/>
      <c r="BM70" s="215"/>
      <c r="BN70" s="215"/>
      <c r="BO70" s="215"/>
      <c r="BP70" s="215"/>
      <c r="BQ70" s="215"/>
      <c r="BR70" s="215"/>
      <c r="BS70" s="215"/>
      <c r="BT70" s="215"/>
      <c r="BU70" s="215"/>
      <c r="BV70" s="215"/>
      <c r="BW70" s="215"/>
      <c r="BX70" s="215"/>
      <c r="BY70" s="215"/>
      <c r="BZ70" s="215"/>
      <c r="CA70" s="215"/>
      <c r="CB70" s="215"/>
      <c r="CC70" s="215"/>
      <c r="CD70" s="215"/>
      <c r="CE70" s="215"/>
      <c r="CF70" s="215"/>
      <c r="CG70" s="215"/>
      <c r="CH70" s="215"/>
      <c r="CI70" s="215"/>
      <c r="CJ70" s="215"/>
      <c r="CK70" s="215"/>
      <c r="CL70" s="215"/>
      <c r="CM70" s="215"/>
      <c r="CN70" s="215"/>
      <c r="CO70" s="215"/>
      <c r="CP70" s="215"/>
      <c r="CQ70" s="215"/>
      <c r="CR70" s="215"/>
      <c r="CS70" s="215"/>
      <c r="CT70" s="215"/>
      <c r="CU70" s="215"/>
      <c r="CV70" s="215"/>
      <c r="CW70" s="215"/>
      <c r="CX70" s="215"/>
      <c r="CY70" s="215"/>
      <c r="CZ70" s="215"/>
      <c r="DA70" s="215"/>
      <c r="DB70" s="215"/>
      <c r="DC70" s="215"/>
    </row>
    <row r="71" spans="2:107" ht="19.5" customHeight="1" x14ac:dyDescent="0.25">
      <c r="B71" s="232" t="s">
        <v>138</v>
      </c>
      <c r="C71" s="221" t="s">
        <v>199</v>
      </c>
      <c r="D71" s="226"/>
      <c r="E71" s="226"/>
      <c r="F71" s="226">
        <f ca="1">SUBTOTAL(9,F72:F74)</f>
        <v>0</v>
      </c>
      <c r="G71" s="226">
        <f t="shared" ref="G71:I71" ca="1" si="74">SUBTOTAL(9,G72:G74)</f>
        <v>0</v>
      </c>
      <c r="H71" s="226">
        <f t="shared" ca="1" si="74"/>
        <v>0</v>
      </c>
      <c r="I71" s="226">
        <f t="shared" ca="1" si="74"/>
        <v>0</v>
      </c>
    </row>
    <row r="72" spans="2:107" ht="19.5" customHeight="1" x14ac:dyDescent="0.25">
      <c r="B72" s="129" t="s">
        <v>226</v>
      </c>
      <c r="C72" s="129" t="s">
        <v>228</v>
      </c>
      <c r="D72" s="218"/>
      <c r="E72" s="218"/>
      <c r="F72" s="219">
        <f ca="1">SUMIF('NKC-Socai'!I$13:I$525,$B72,'NKC-Socai'!K$13:K$125)</f>
        <v>0</v>
      </c>
      <c r="G72" s="219">
        <f ca="1">SUMIF('NKC-Socai'!J$13:J$525,$B72,'NKC-Socai'!K$13:K$125)</f>
        <v>0</v>
      </c>
      <c r="H72" s="219">
        <f t="shared" ref="H72:H76" ca="1" si="75">MAX(D72+F72-E72-G72,0)</f>
        <v>0</v>
      </c>
      <c r="I72" s="219">
        <f t="shared" ref="I72:I76" ca="1" si="76">MAX(E72+G72-D72-F72,0)</f>
        <v>0</v>
      </c>
    </row>
    <row r="73" spans="2:107" ht="19.5" customHeight="1" x14ac:dyDescent="0.25">
      <c r="B73" s="129" t="s">
        <v>539</v>
      </c>
      <c r="C73" s="129" t="s">
        <v>540</v>
      </c>
      <c r="D73" s="218"/>
      <c r="E73" s="218"/>
      <c r="F73" s="219">
        <f ca="1">SUMIF('NKC-Socai'!I$13:I$525,$B73,'NKC-Socai'!K$13:K$125)</f>
        <v>0</v>
      </c>
      <c r="G73" s="219">
        <f ca="1">SUMIF('NKC-Socai'!J$13:J$525,$B73,'NKC-Socai'!K$13:K$125)</f>
        <v>0</v>
      </c>
      <c r="H73" s="219">
        <f t="shared" ref="H73" ca="1" si="77">MAX(D73+F73-E73-G73,0)</f>
        <v>0</v>
      </c>
      <c r="I73" s="219">
        <f t="shared" ref="I73" ca="1" si="78">MAX(E73+G73-D73-F73,0)</f>
        <v>0</v>
      </c>
    </row>
    <row r="74" spans="2:107" ht="19.5" customHeight="1" x14ac:dyDescent="0.25">
      <c r="B74" s="129" t="s">
        <v>225</v>
      </c>
      <c r="C74" s="129" t="s">
        <v>227</v>
      </c>
      <c r="D74" s="218"/>
      <c r="E74" s="218"/>
      <c r="F74" s="219">
        <f ca="1">SUMIF('NKC-Socai'!I$13:I$525,$B74,'NKC-Socai'!K$13:K$125)</f>
        <v>0</v>
      </c>
      <c r="G74" s="219">
        <f ca="1">SUMIF('NKC-Socai'!J$13:J$525,$B74,'NKC-Socai'!K$13:K$125)</f>
        <v>0</v>
      </c>
      <c r="H74" s="219">
        <f t="shared" ca="1" si="75"/>
        <v>0</v>
      </c>
      <c r="I74" s="219">
        <f t="shared" ca="1" si="76"/>
        <v>0</v>
      </c>
    </row>
    <row r="75" spans="2:107" ht="19.5" customHeight="1" x14ac:dyDescent="0.25">
      <c r="B75" s="232" t="s">
        <v>260</v>
      </c>
      <c r="C75" s="229" t="s">
        <v>261</v>
      </c>
      <c r="D75" s="218"/>
      <c r="E75" s="218"/>
      <c r="F75" s="219">
        <f ca="1">SUMIF('NKC-Socai'!I$13:I$525,$B75,'NKC-Socai'!K$13:K$125)</f>
        <v>0</v>
      </c>
      <c r="G75" s="219">
        <f ca="1">SUMIF('NKC-Socai'!J$13:J$525,$B75,'NKC-Socai'!K$13:K$125)</f>
        <v>0</v>
      </c>
      <c r="H75" s="219">
        <f t="shared" ca="1" si="75"/>
        <v>0</v>
      </c>
      <c r="I75" s="219">
        <f t="shared" ca="1" si="76"/>
        <v>0</v>
      </c>
    </row>
    <row r="76" spans="2:107" ht="19.5" customHeight="1" x14ac:dyDescent="0.25">
      <c r="B76" s="232" t="s">
        <v>262</v>
      </c>
      <c r="C76" s="229" t="s">
        <v>263</v>
      </c>
      <c r="D76" s="218"/>
      <c r="E76" s="218"/>
      <c r="F76" s="219">
        <f ca="1">SUMIF('NKC-Socai'!I$13:I$525,$B76,'NKC-Socai'!K$13:K$125)</f>
        <v>0</v>
      </c>
      <c r="G76" s="219">
        <f ca="1">SUMIF('NKC-Socai'!J$13:J$525,$B76,'NKC-Socai'!K$13:K$125)</f>
        <v>0</v>
      </c>
      <c r="H76" s="219">
        <f t="shared" ca="1" si="75"/>
        <v>0</v>
      </c>
      <c r="I76" s="219">
        <f t="shared" ca="1" si="76"/>
        <v>0</v>
      </c>
    </row>
    <row r="77" spans="2:107" ht="19.5" customHeight="1" x14ac:dyDescent="0.25">
      <c r="B77" s="232" t="s">
        <v>264</v>
      </c>
      <c r="C77" s="229" t="s">
        <v>265</v>
      </c>
      <c r="D77" s="218"/>
      <c r="E77" s="218"/>
      <c r="F77" s="233">
        <f ca="1">SUBTOTAL(9,F78:F83)</f>
        <v>0</v>
      </c>
      <c r="G77" s="233">
        <f ca="1">SUBTOTAL(9,G78:G83)</f>
        <v>0</v>
      </c>
      <c r="H77" s="233">
        <f ca="1">SUBTOTAL(9,H78:H83)</f>
        <v>0</v>
      </c>
      <c r="I77" s="233">
        <f ca="1">SUBTOTAL(9,I78:I83)</f>
        <v>0</v>
      </c>
    </row>
    <row r="78" spans="2:107" ht="19.5" customHeight="1" x14ac:dyDescent="0.25">
      <c r="B78" s="129" t="s">
        <v>266</v>
      </c>
      <c r="C78" s="231" t="s">
        <v>267</v>
      </c>
      <c r="D78" s="218"/>
      <c r="E78" s="218"/>
      <c r="F78" s="219">
        <f ca="1">SUMIF('NKC-Socai'!I$13:I$525,$B78,'NKC-Socai'!K$13:K$125)</f>
        <v>0</v>
      </c>
      <c r="G78" s="219">
        <f ca="1">SUMIF('NKC-Socai'!J$13:J$525,$B78,'NKC-Socai'!K$13:K$125)</f>
        <v>0</v>
      </c>
      <c r="H78" s="219">
        <f ca="1">MAX(D78+F78-E78-G78,0)</f>
        <v>0</v>
      </c>
      <c r="I78" s="219">
        <f ca="1">MAX(E78+G78-D78-F78,0)</f>
        <v>0</v>
      </c>
    </row>
    <row r="79" spans="2:107" ht="19.5" customHeight="1" x14ac:dyDescent="0.25">
      <c r="B79" s="129" t="s">
        <v>273</v>
      </c>
      <c r="C79" s="231" t="s">
        <v>274</v>
      </c>
      <c r="D79" s="218"/>
      <c r="E79" s="218"/>
      <c r="F79" s="219">
        <f ca="1">SUMIF('NKC-Socai'!I$13:I$525,$B79,'NKC-Socai'!K$13:K$125)</f>
        <v>0</v>
      </c>
      <c r="G79" s="219">
        <f ca="1">SUMIF('NKC-Socai'!J$13:J$525,$B79,'NKC-Socai'!K$13:K$125)</f>
        <v>0</v>
      </c>
      <c r="H79" s="219">
        <f t="shared" ref="H79:H85" ca="1" si="79">MAX(D79+F79-E79-G79,0)</f>
        <v>0</v>
      </c>
      <c r="I79" s="219">
        <f t="shared" ref="I79:I85" ca="1" si="80">MAX(E79+G79-D79-F79,0)</f>
        <v>0</v>
      </c>
    </row>
    <row r="80" spans="2:107" ht="19.5" customHeight="1" x14ac:dyDescent="0.25">
      <c r="B80" s="129" t="s">
        <v>268</v>
      </c>
      <c r="C80" s="231" t="s">
        <v>269</v>
      </c>
      <c r="D80" s="218"/>
      <c r="E80" s="218"/>
      <c r="F80" s="219">
        <f ca="1">SUMIF('NKC-Socai'!I$13:I$525,$B80,'NKC-Socai'!K$13:K$125)</f>
        <v>0</v>
      </c>
      <c r="G80" s="219">
        <f ca="1">SUMIF('NKC-Socai'!J$13:J$525,$B80,'NKC-Socai'!K$13:K$125)</f>
        <v>0</v>
      </c>
      <c r="H80" s="219">
        <f t="shared" ca="1" si="79"/>
        <v>0</v>
      </c>
      <c r="I80" s="219">
        <f t="shared" ca="1" si="80"/>
        <v>0</v>
      </c>
    </row>
    <row r="81" spans="2:107" ht="19.5" customHeight="1" x14ac:dyDescent="0.25">
      <c r="B81" s="129" t="s">
        <v>270</v>
      </c>
      <c r="C81" s="231" t="s">
        <v>244</v>
      </c>
      <c r="D81" s="218"/>
      <c r="E81" s="218"/>
      <c r="F81" s="219">
        <f ca="1">SUMIF('NKC-Socai'!I$13:I$525,$B81,'NKC-Socai'!K$13:K$125)</f>
        <v>0</v>
      </c>
      <c r="G81" s="219">
        <f ca="1">SUMIF('NKC-Socai'!J$13:J$525,$B81,'NKC-Socai'!K$13:K$125)</f>
        <v>0</v>
      </c>
      <c r="H81" s="219">
        <f t="shared" ca="1" si="79"/>
        <v>0</v>
      </c>
      <c r="I81" s="219">
        <f t="shared" ca="1" si="80"/>
        <v>0</v>
      </c>
    </row>
    <row r="82" spans="2:107" ht="19.5" customHeight="1" x14ac:dyDescent="0.25">
      <c r="B82" s="129" t="s">
        <v>271</v>
      </c>
      <c r="C82" s="231" t="s">
        <v>248</v>
      </c>
      <c r="D82" s="218"/>
      <c r="E82" s="218"/>
      <c r="F82" s="219">
        <f ca="1">SUMIF('NKC-Socai'!I$13:I$525,$B82,'NKC-Socai'!K$13:K$125)</f>
        <v>0</v>
      </c>
      <c r="G82" s="219">
        <f ca="1">SUMIF('NKC-Socai'!J$13:J$525,$B82,'NKC-Socai'!K$13:K$125)</f>
        <v>0</v>
      </c>
      <c r="H82" s="219">
        <f t="shared" ca="1" si="79"/>
        <v>0</v>
      </c>
      <c r="I82" s="219">
        <f t="shared" ca="1" si="80"/>
        <v>0</v>
      </c>
    </row>
    <row r="83" spans="2:107" ht="19.5" customHeight="1" x14ac:dyDescent="0.25">
      <c r="B83" s="129" t="s">
        <v>272</v>
      </c>
      <c r="C83" s="231" t="s">
        <v>250</v>
      </c>
      <c r="D83" s="218"/>
      <c r="E83" s="218"/>
      <c r="F83" s="219">
        <f ca="1">SUMIF('NKC-Socai'!I$13:I$525,$B83,'NKC-Socai'!K$13:K$125)</f>
        <v>0</v>
      </c>
      <c r="G83" s="219">
        <f ca="1">SUMIF('NKC-Socai'!J$13:J$525,$B83,'NKC-Socai'!K$13:K$125)</f>
        <v>0</v>
      </c>
      <c r="H83" s="219">
        <f t="shared" ca="1" si="79"/>
        <v>0</v>
      </c>
      <c r="I83" s="219">
        <f t="shared" ca="1" si="80"/>
        <v>0</v>
      </c>
    </row>
    <row r="84" spans="2:107" s="211" customFormat="1" ht="19.5" customHeight="1" x14ac:dyDescent="0.25">
      <c r="B84" s="220" t="s">
        <v>139</v>
      </c>
      <c r="C84" s="229" t="s">
        <v>200</v>
      </c>
      <c r="D84" s="233"/>
      <c r="E84" s="233"/>
      <c r="F84" s="233">
        <f ca="1">SUMIF('NKC-Socai'!I$13:I$525,$B84,'NKC-Socai'!K$13:K$125)</f>
        <v>0</v>
      </c>
      <c r="G84" s="233">
        <f ca="1">SUMIF('NKC-Socai'!J$13:J$525,$B84,'NKC-Socai'!K$13:K$125)</f>
        <v>0</v>
      </c>
      <c r="H84" s="233">
        <f t="shared" ca="1" si="79"/>
        <v>0</v>
      </c>
      <c r="I84" s="233">
        <f t="shared" ca="1" si="80"/>
        <v>0</v>
      </c>
      <c r="J84" s="215"/>
      <c r="K84" s="216"/>
      <c r="L84" s="216"/>
      <c r="M84" s="216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5"/>
      <c r="BC84" s="215"/>
      <c r="BD84" s="215"/>
      <c r="BE84" s="215"/>
      <c r="BF84" s="215"/>
      <c r="BG84" s="215"/>
      <c r="BH84" s="215"/>
      <c r="BI84" s="215"/>
      <c r="BJ84" s="215"/>
      <c r="BK84" s="215"/>
      <c r="BL84" s="215"/>
      <c r="BM84" s="215"/>
      <c r="BN84" s="215"/>
      <c r="BO84" s="215"/>
      <c r="BP84" s="215"/>
      <c r="BQ84" s="215"/>
      <c r="BR84" s="215"/>
      <c r="BS84" s="215"/>
      <c r="BT84" s="215"/>
      <c r="BU84" s="215"/>
      <c r="BV84" s="215"/>
      <c r="BW84" s="215"/>
      <c r="BX84" s="215"/>
      <c r="BY84" s="215"/>
      <c r="BZ84" s="215"/>
      <c r="CA84" s="215"/>
      <c r="CB84" s="215"/>
      <c r="CC84" s="215"/>
      <c r="CD84" s="215"/>
      <c r="CE84" s="215"/>
      <c r="CF84" s="215"/>
      <c r="CG84" s="215"/>
      <c r="CH84" s="215"/>
      <c r="CI84" s="215"/>
      <c r="CJ84" s="215"/>
      <c r="CK84" s="215"/>
      <c r="CL84" s="215"/>
      <c r="CM84" s="215"/>
      <c r="CN84" s="215"/>
      <c r="CO84" s="215"/>
      <c r="CP84" s="215"/>
      <c r="CQ84" s="215"/>
      <c r="CR84" s="215"/>
      <c r="CS84" s="215"/>
      <c r="CT84" s="215"/>
      <c r="CU84" s="215"/>
      <c r="CV84" s="215"/>
      <c r="CW84" s="215"/>
      <c r="CX84" s="215"/>
      <c r="CY84" s="215"/>
      <c r="CZ84" s="215"/>
      <c r="DA84" s="215"/>
      <c r="DB84" s="215"/>
      <c r="DC84" s="215"/>
    </row>
    <row r="85" spans="2:107" s="211" customFormat="1" ht="19.5" customHeight="1" x14ac:dyDescent="0.25">
      <c r="B85" s="220" t="s">
        <v>282</v>
      </c>
      <c r="C85" s="229" t="s">
        <v>283</v>
      </c>
      <c r="D85" s="233"/>
      <c r="E85" s="233"/>
      <c r="F85" s="233">
        <f ca="1">SUMIF('NKC-Socai'!I$13:I$525,$B85,'NKC-Socai'!K$13:K$125)</f>
        <v>0</v>
      </c>
      <c r="G85" s="233">
        <f ca="1">SUMIF('NKC-Socai'!J$13:J$525,$B85,'NKC-Socai'!K$13:K$125)</f>
        <v>0</v>
      </c>
      <c r="H85" s="233">
        <f t="shared" ca="1" si="79"/>
        <v>0</v>
      </c>
      <c r="I85" s="233">
        <f t="shared" ca="1" si="80"/>
        <v>0</v>
      </c>
      <c r="J85" s="215"/>
      <c r="K85" s="216"/>
      <c r="L85" s="216"/>
      <c r="M85" s="216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  <c r="AZ85" s="215"/>
      <c r="BA85" s="215"/>
      <c r="BB85" s="215"/>
      <c r="BC85" s="215"/>
      <c r="BD85" s="215"/>
      <c r="BE85" s="215"/>
      <c r="BF85" s="215"/>
      <c r="BG85" s="215"/>
      <c r="BH85" s="215"/>
      <c r="BI85" s="215"/>
      <c r="BJ85" s="215"/>
      <c r="BK85" s="215"/>
      <c r="BL85" s="215"/>
      <c r="BM85" s="215"/>
      <c r="BN85" s="215"/>
      <c r="BO85" s="215"/>
      <c r="BP85" s="215"/>
      <c r="BQ85" s="215"/>
      <c r="BR85" s="215"/>
      <c r="BS85" s="215"/>
      <c r="BT85" s="215"/>
      <c r="BU85" s="215"/>
      <c r="BV85" s="215"/>
      <c r="BW85" s="215"/>
      <c r="BX85" s="215"/>
      <c r="BY85" s="215"/>
      <c r="BZ85" s="215"/>
      <c r="CA85" s="215"/>
      <c r="CB85" s="215"/>
      <c r="CC85" s="215"/>
      <c r="CD85" s="215"/>
      <c r="CE85" s="215"/>
      <c r="CF85" s="215"/>
      <c r="CG85" s="215"/>
      <c r="CH85" s="215"/>
      <c r="CI85" s="215"/>
      <c r="CJ85" s="215"/>
      <c r="CK85" s="215"/>
      <c r="CL85" s="215"/>
      <c r="CM85" s="215"/>
      <c r="CN85" s="215"/>
      <c r="CO85" s="215"/>
      <c r="CP85" s="215"/>
      <c r="CQ85" s="215"/>
      <c r="CR85" s="215"/>
      <c r="CS85" s="215"/>
      <c r="CT85" s="215"/>
      <c r="CU85" s="215"/>
      <c r="CV85" s="215"/>
      <c r="CW85" s="215"/>
      <c r="CX85" s="215"/>
      <c r="CY85" s="215"/>
      <c r="CZ85" s="215"/>
      <c r="DA85" s="215"/>
      <c r="DB85" s="215"/>
      <c r="DC85" s="215"/>
    </row>
    <row r="86" spans="2:107" s="211" customFormat="1" ht="19.5" customHeight="1" x14ac:dyDescent="0.25">
      <c r="B86" s="220" t="s">
        <v>140</v>
      </c>
      <c r="C86" s="221" t="s">
        <v>201</v>
      </c>
      <c r="D86" s="226"/>
      <c r="E86" s="226"/>
      <c r="F86" s="226">
        <f ca="1">SUBTOTAL(9,F87:F92)</f>
        <v>0</v>
      </c>
      <c r="G86" s="226">
        <f ca="1">SUBTOTAL(9,G87:G92)</f>
        <v>0</v>
      </c>
      <c r="H86" s="226">
        <f ca="1">SUBTOTAL(9,H87:H92)</f>
        <v>0</v>
      </c>
      <c r="I86" s="226">
        <f ca="1">SUBTOTAL(9,I87:I92)</f>
        <v>0</v>
      </c>
      <c r="J86" s="215"/>
      <c r="K86" s="216"/>
      <c r="L86" s="216"/>
      <c r="M86" s="216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  <c r="BI86" s="215"/>
      <c r="BJ86" s="215"/>
      <c r="BK86" s="215"/>
      <c r="BL86" s="215"/>
      <c r="BM86" s="215"/>
      <c r="BN86" s="215"/>
      <c r="BO86" s="215"/>
      <c r="BP86" s="215"/>
      <c r="BQ86" s="215"/>
      <c r="BR86" s="215"/>
      <c r="BS86" s="215"/>
      <c r="BT86" s="215"/>
      <c r="BU86" s="215"/>
      <c r="BV86" s="215"/>
      <c r="BW86" s="215"/>
      <c r="BX86" s="215"/>
      <c r="BY86" s="215"/>
      <c r="BZ86" s="215"/>
      <c r="CA86" s="215"/>
      <c r="CB86" s="215"/>
      <c r="CC86" s="215"/>
      <c r="CD86" s="215"/>
      <c r="CE86" s="215"/>
      <c r="CF86" s="215"/>
      <c r="CG86" s="215"/>
      <c r="CH86" s="215"/>
      <c r="CI86" s="215"/>
      <c r="CJ86" s="215"/>
      <c r="CK86" s="215"/>
      <c r="CL86" s="215"/>
      <c r="CM86" s="215"/>
      <c r="CN86" s="215"/>
      <c r="CO86" s="215"/>
      <c r="CP86" s="215"/>
      <c r="CQ86" s="215"/>
      <c r="CR86" s="215"/>
      <c r="CS86" s="215"/>
      <c r="CT86" s="215"/>
      <c r="CU86" s="215"/>
      <c r="CV86" s="215"/>
      <c r="CW86" s="215"/>
      <c r="CX86" s="215"/>
      <c r="CY86" s="215"/>
      <c r="CZ86" s="215"/>
      <c r="DA86" s="215"/>
      <c r="DB86" s="215"/>
      <c r="DC86" s="215"/>
    </row>
    <row r="87" spans="2:107" s="211" customFormat="1" ht="19.5" customHeight="1" x14ac:dyDescent="0.25">
      <c r="B87" s="151" t="s">
        <v>251</v>
      </c>
      <c r="C87" s="231" t="s">
        <v>252</v>
      </c>
      <c r="D87" s="255"/>
      <c r="E87" s="255"/>
      <c r="F87" s="219">
        <f ca="1">SUMIF('NKC-Socai'!I$13:I$525,$B87,'NKC-Socai'!K$13:K$125)</f>
        <v>0</v>
      </c>
      <c r="G87" s="219">
        <f ca="1">SUMIF('NKC-Socai'!J$13:J$525,$B87,'NKC-Socai'!K$13:K$125)</f>
        <v>0</v>
      </c>
      <c r="H87" s="219">
        <f t="shared" ref="H87:H92" ca="1" si="81">MAX(D87+F87-E87-G87,0)</f>
        <v>0</v>
      </c>
      <c r="I87" s="219">
        <f t="shared" ref="I87:I92" ca="1" si="82">MAX(E87+G87-D87-F87,0)</f>
        <v>0</v>
      </c>
      <c r="J87" s="215"/>
      <c r="K87" s="216"/>
      <c r="L87" s="216"/>
      <c r="M87" s="216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  <c r="AZ87" s="215"/>
      <c r="BA87" s="215"/>
      <c r="BB87" s="215"/>
      <c r="BC87" s="215"/>
      <c r="BD87" s="215"/>
      <c r="BE87" s="215"/>
      <c r="BF87" s="215"/>
      <c r="BG87" s="215"/>
      <c r="BH87" s="215"/>
      <c r="BI87" s="215"/>
      <c r="BJ87" s="215"/>
      <c r="BK87" s="215"/>
      <c r="BL87" s="215"/>
      <c r="BM87" s="215"/>
      <c r="BN87" s="215"/>
      <c r="BO87" s="215"/>
      <c r="BP87" s="215"/>
      <c r="BQ87" s="215"/>
      <c r="BR87" s="215"/>
      <c r="BS87" s="215"/>
      <c r="BT87" s="215"/>
      <c r="BU87" s="215"/>
      <c r="BV87" s="215"/>
      <c r="BW87" s="215"/>
      <c r="BX87" s="215"/>
      <c r="BY87" s="215"/>
      <c r="BZ87" s="215"/>
      <c r="CA87" s="215"/>
      <c r="CB87" s="215"/>
      <c r="CC87" s="215"/>
      <c r="CD87" s="215"/>
      <c r="CE87" s="215"/>
      <c r="CF87" s="215"/>
      <c r="CG87" s="215"/>
      <c r="CH87" s="215"/>
      <c r="CI87" s="215"/>
      <c r="CJ87" s="215"/>
      <c r="CK87" s="215"/>
      <c r="CL87" s="215"/>
      <c r="CM87" s="215"/>
      <c r="CN87" s="215"/>
      <c r="CO87" s="215"/>
      <c r="CP87" s="215"/>
      <c r="CQ87" s="215"/>
      <c r="CR87" s="215"/>
      <c r="CS87" s="215"/>
      <c r="CT87" s="215"/>
      <c r="CU87" s="215"/>
      <c r="CV87" s="215"/>
      <c r="CW87" s="215"/>
      <c r="CX87" s="215"/>
      <c r="CY87" s="215"/>
      <c r="CZ87" s="215"/>
      <c r="DA87" s="215"/>
      <c r="DB87" s="215"/>
      <c r="DC87" s="215"/>
    </row>
    <row r="88" spans="2:107" s="211" customFormat="1" ht="19.5" customHeight="1" x14ac:dyDescent="0.25">
      <c r="B88" s="151" t="s">
        <v>256</v>
      </c>
      <c r="C88" s="231" t="s">
        <v>257</v>
      </c>
      <c r="D88" s="255"/>
      <c r="E88" s="255"/>
      <c r="F88" s="219">
        <f ca="1">SUMIF('NKC-Socai'!I$13:I$525,$B88,'NKC-Socai'!K$13:K$125)</f>
        <v>0</v>
      </c>
      <c r="G88" s="219">
        <f ca="1">SUMIF('NKC-Socai'!J$13:J$525,$B88,'NKC-Socai'!K$13:K$125)</f>
        <v>0</v>
      </c>
      <c r="H88" s="219">
        <f t="shared" ca="1" si="81"/>
        <v>0</v>
      </c>
      <c r="I88" s="219">
        <f t="shared" ca="1" si="82"/>
        <v>0</v>
      </c>
      <c r="J88" s="215"/>
      <c r="K88" s="216"/>
      <c r="L88" s="216"/>
      <c r="M88" s="216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  <c r="BD88" s="215"/>
      <c r="BE88" s="215"/>
      <c r="BF88" s="215"/>
      <c r="BG88" s="215"/>
      <c r="BH88" s="215"/>
      <c r="BI88" s="215"/>
      <c r="BJ88" s="215"/>
      <c r="BK88" s="215"/>
      <c r="BL88" s="215"/>
      <c r="BM88" s="215"/>
      <c r="BN88" s="215"/>
      <c r="BO88" s="215"/>
      <c r="BP88" s="215"/>
      <c r="BQ88" s="215"/>
      <c r="BR88" s="215"/>
      <c r="BS88" s="215"/>
      <c r="BT88" s="215"/>
      <c r="BU88" s="215"/>
      <c r="BV88" s="215"/>
      <c r="BW88" s="215"/>
      <c r="BX88" s="215"/>
      <c r="BY88" s="215"/>
      <c r="BZ88" s="215"/>
      <c r="CA88" s="215"/>
      <c r="CB88" s="215"/>
      <c r="CC88" s="215"/>
      <c r="CD88" s="215"/>
      <c r="CE88" s="215"/>
      <c r="CF88" s="215"/>
      <c r="CG88" s="215"/>
      <c r="CH88" s="215"/>
      <c r="CI88" s="215"/>
      <c r="CJ88" s="215"/>
      <c r="CK88" s="215"/>
      <c r="CL88" s="215"/>
      <c r="CM88" s="215"/>
      <c r="CN88" s="215"/>
      <c r="CO88" s="215"/>
      <c r="CP88" s="215"/>
      <c r="CQ88" s="215"/>
      <c r="CR88" s="215"/>
      <c r="CS88" s="215"/>
      <c r="CT88" s="215"/>
      <c r="CU88" s="215"/>
      <c r="CV88" s="215"/>
      <c r="CW88" s="215"/>
      <c r="CX88" s="215"/>
      <c r="CY88" s="215"/>
      <c r="CZ88" s="215"/>
      <c r="DA88" s="215"/>
      <c r="DB88" s="215"/>
      <c r="DC88" s="215"/>
    </row>
    <row r="89" spans="2:107" s="211" customFormat="1" ht="19.5" customHeight="1" x14ac:dyDescent="0.25">
      <c r="B89" s="151" t="s">
        <v>258</v>
      </c>
      <c r="C89" s="231" t="s">
        <v>259</v>
      </c>
      <c r="D89" s="255"/>
      <c r="E89" s="255"/>
      <c r="F89" s="219">
        <f ca="1">SUMIF('NKC-Socai'!I$13:I$525,$B89,'NKC-Socai'!K$13:K$125)</f>
        <v>0</v>
      </c>
      <c r="G89" s="219">
        <f ca="1">SUMIF('NKC-Socai'!J$13:J$525,$B89,'NKC-Socai'!K$13:K$125)</f>
        <v>0</v>
      </c>
      <c r="H89" s="219">
        <f t="shared" ca="1" si="81"/>
        <v>0</v>
      </c>
      <c r="I89" s="219">
        <f t="shared" ca="1" si="82"/>
        <v>0</v>
      </c>
      <c r="J89" s="215"/>
      <c r="K89" s="216"/>
      <c r="L89" s="216"/>
      <c r="M89" s="216"/>
      <c r="N89" s="215"/>
      <c r="O89" s="215"/>
      <c r="P89" s="215"/>
      <c r="Q89" s="215"/>
      <c r="R89" s="215"/>
      <c r="S89" s="215"/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5"/>
      <c r="BC89" s="215"/>
      <c r="BD89" s="215"/>
      <c r="BE89" s="215"/>
      <c r="BF89" s="215"/>
      <c r="BG89" s="215"/>
      <c r="BH89" s="215"/>
      <c r="BI89" s="215"/>
      <c r="BJ89" s="215"/>
      <c r="BK89" s="215"/>
      <c r="BL89" s="215"/>
      <c r="BM89" s="215"/>
      <c r="BN89" s="215"/>
      <c r="BO89" s="215"/>
      <c r="BP89" s="215"/>
      <c r="BQ89" s="215"/>
      <c r="BR89" s="215"/>
      <c r="BS89" s="215"/>
      <c r="BT89" s="215"/>
      <c r="BU89" s="215"/>
      <c r="BV89" s="215"/>
      <c r="BW89" s="215"/>
      <c r="BX89" s="215"/>
      <c r="BY89" s="215"/>
      <c r="BZ89" s="215"/>
      <c r="CA89" s="215"/>
      <c r="CB89" s="215"/>
      <c r="CC89" s="215"/>
      <c r="CD89" s="215"/>
      <c r="CE89" s="215"/>
      <c r="CF89" s="215"/>
      <c r="CG89" s="215"/>
      <c r="CH89" s="215"/>
      <c r="CI89" s="215"/>
      <c r="CJ89" s="215"/>
      <c r="CK89" s="215"/>
      <c r="CL89" s="215"/>
      <c r="CM89" s="215"/>
      <c r="CN89" s="215"/>
      <c r="CO89" s="215"/>
      <c r="CP89" s="215"/>
      <c r="CQ89" s="215"/>
      <c r="CR89" s="215"/>
      <c r="CS89" s="215"/>
      <c r="CT89" s="215"/>
      <c r="CU89" s="215"/>
      <c r="CV89" s="215"/>
      <c r="CW89" s="215"/>
      <c r="CX89" s="215"/>
      <c r="CY89" s="215"/>
      <c r="CZ89" s="215"/>
      <c r="DA89" s="215"/>
      <c r="DB89" s="215"/>
      <c r="DC89" s="215"/>
    </row>
    <row r="90" spans="2:107" s="211" customFormat="1" ht="19.5" customHeight="1" x14ac:dyDescent="0.25">
      <c r="B90" s="151" t="s">
        <v>253</v>
      </c>
      <c r="C90" s="231" t="s">
        <v>244</v>
      </c>
      <c r="D90" s="255"/>
      <c r="E90" s="255"/>
      <c r="F90" s="219">
        <f ca="1">SUMIF('NKC-Socai'!I$13:I$525,$B90,'NKC-Socai'!K$13:K$125)</f>
        <v>0</v>
      </c>
      <c r="G90" s="219">
        <f ca="1">SUMIF('NKC-Socai'!J$13:J$525,$B90,'NKC-Socai'!K$13:K$125)</f>
        <v>0</v>
      </c>
      <c r="H90" s="219">
        <f t="shared" ca="1" si="81"/>
        <v>0</v>
      </c>
      <c r="I90" s="219">
        <f t="shared" ca="1" si="82"/>
        <v>0</v>
      </c>
      <c r="J90" s="215"/>
      <c r="K90" s="216"/>
      <c r="L90" s="216"/>
      <c r="M90" s="216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5"/>
      <c r="BD90" s="215"/>
      <c r="BE90" s="215"/>
      <c r="BF90" s="215"/>
      <c r="BG90" s="215"/>
      <c r="BH90" s="215"/>
      <c r="BI90" s="215"/>
      <c r="BJ90" s="215"/>
      <c r="BK90" s="215"/>
      <c r="BL90" s="215"/>
      <c r="BM90" s="215"/>
      <c r="BN90" s="215"/>
      <c r="BO90" s="215"/>
      <c r="BP90" s="215"/>
      <c r="BQ90" s="215"/>
      <c r="BR90" s="215"/>
      <c r="BS90" s="215"/>
      <c r="BT90" s="215"/>
      <c r="BU90" s="215"/>
      <c r="BV90" s="215"/>
      <c r="BW90" s="215"/>
      <c r="BX90" s="215"/>
      <c r="BY90" s="215"/>
      <c r="BZ90" s="215"/>
      <c r="CA90" s="215"/>
      <c r="CB90" s="215"/>
      <c r="CC90" s="215"/>
      <c r="CD90" s="215"/>
      <c r="CE90" s="215"/>
      <c r="CF90" s="215"/>
      <c r="CG90" s="215"/>
      <c r="CH90" s="215"/>
      <c r="CI90" s="215"/>
      <c r="CJ90" s="215"/>
      <c r="CK90" s="215"/>
      <c r="CL90" s="215"/>
      <c r="CM90" s="215"/>
      <c r="CN90" s="215"/>
      <c r="CO90" s="215"/>
      <c r="CP90" s="215"/>
      <c r="CQ90" s="215"/>
      <c r="CR90" s="215"/>
      <c r="CS90" s="215"/>
      <c r="CT90" s="215"/>
      <c r="CU90" s="215"/>
      <c r="CV90" s="215"/>
      <c r="CW90" s="215"/>
      <c r="CX90" s="215"/>
      <c r="CY90" s="215"/>
      <c r="CZ90" s="215"/>
      <c r="DA90" s="215"/>
      <c r="DB90" s="215"/>
      <c r="DC90" s="215"/>
    </row>
    <row r="91" spans="2:107" s="211" customFormat="1" ht="19.5" customHeight="1" x14ac:dyDescent="0.25">
      <c r="B91" s="151" t="s">
        <v>254</v>
      </c>
      <c r="C91" s="231" t="s">
        <v>248</v>
      </c>
      <c r="D91" s="255"/>
      <c r="E91" s="255"/>
      <c r="F91" s="219">
        <f ca="1">SUMIF('NKC-Socai'!I$13:I$525,$B91,'NKC-Socai'!K$13:K$125)</f>
        <v>0</v>
      </c>
      <c r="G91" s="219">
        <f ca="1">SUMIF('NKC-Socai'!J$13:J$525,$B91,'NKC-Socai'!K$13:K$125)</f>
        <v>0</v>
      </c>
      <c r="H91" s="219">
        <f t="shared" ca="1" si="81"/>
        <v>0</v>
      </c>
      <c r="I91" s="219">
        <f t="shared" ca="1" si="82"/>
        <v>0</v>
      </c>
      <c r="J91" s="215"/>
      <c r="K91" s="216"/>
      <c r="L91" s="216"/>
      <c r="M91" s="216"/>
      <c r="N91" s="215"/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I91" s="215"/>
      <c r="AJ91" s="215"/>
      <c r="AK91" s="215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5"/>
      <c r="BD91" s="215"/>
      <c r="BE91" s="215"/>
      <c r="BF91" s="215"/>
      <c r="BG91" s="215"/>
      <c r="BH91" s="215"/>
      <c r="BI91" s="215"/>
      <c r="BJ91" s="215"/>
      <c r="BK91" s="215"/>
      <c r="BL91" s="215"/>
      <c r="BM91" s="215"/>
      <c r="BN91" s="215"/>
      <c r="BO91" s="215"/>
      <c r="BP91" s="215"/>
      <c r="BQ91" s="215"/>
      <c r="BR91" s="215"/>
      <c r="BS91" s="215"/>
      <c r="BT91" s="215"/>
      <c r="BU91" s="215"/>
      <c r="BV91" s="215"/>
      <c r="BW91" s="215"/>
      <c r="BX91" s="215"/>
      <c r="BY91" s="215"/>
      <c r="BZ91" s="215"/>
      <c r="CA91" s="215"/>
      <c r="CB91" s="215"/>
      <c r="CC91" s="215"/>
      <c r="CD91" s="215"/>
      <c r="CE91" s="215"/>
      <c r="CF91" s="215"/>
      <c r="CG91" s="215"/>
      <c r="CH91" s="215"/>
      <c r="CI91" s="215"/>
      <c r="CJ91" s="215"/>
      <c r="CK91" s="215"/>
      <c r="CL91" s="215"/>
      <c r="CM91" s="215"/>
      <c r="CN91" s="215"/>
      <c r="CO91" s="215"/>
      <c r="CP91" s="215"/>
      <c r="CQ91" s="215"/>
      <c r="CR91" s="215"/>
      <c r="CS91" s="215"/>
      <c r="CT91" s="215"/>
      <c r="CU91" s="215"/>
      <c r="CV91" s="215"/>
      <c r="CW91" s="215"/>
      <c r="CX91" s="215"/>
      <c r="CY91" s="215"/>
      <c r="CZ91" s="215"/>
      <c r="DA91" s="215"/>
      <c r="DB91" s="215"/>
      <c r="DC91" s="215"/>
    </row>
    <row r="92" spans="2:107" s="211" customFormat="1" ht="19.5" customHeight="1" x14ac:dyDescent="0.25">
      <c r="B92" s="151" t="s">
        <v>255</v>
      </c>
      <c r="C92" s="231" t="s">
        <v>250</v>
      </c>
      <c r="D92" s="255"/>
      <c r="E92" s="255"/>
      <c r="F92" s="219">
        <f ca="1">SUMIF('NKC-Socai'!I$13:I$525,$B92,'NKC-Socai'!K$13:K$125)</f>
        <v>0</v>
      </c>
      <c r="G92" s="219">
        <f ca="1">SUMIF('NKC-Socai'!J$13:J$525,$B92,'NKC-Socai'!K$13:K$125)</f>
        <v>0</v>
      </c>
      <c r="H92" s="219">
        <f t="shared" ca="1" si="81"/>
        <v>0</v>
      </c>
      <c r="I92" s="219">
        <f t="shared" ca="1" si="82"/>
        <v>0</v>
      </c>
      <c r="J92" s="215"/>
      <c r="K92" s="216"/>
      <c r="L92" s="216"/>
      <c r="M92" s="216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  <c r="BI92" s="215"/>
      <c r="BJ92" s="215"/>
      <c r="BK92" s="215"/>
      <c r="BL92" s="215"/>
      <c r="BM92" s="215"/>
      <c r="BN92" s="215"/>
      <c r="BO92" s="215"/>
      <c r="BP92" s="215"/>
      <c r="BQ92" s="215"/>
      <c r="BR92" s="215"/>
      <c r="BS92" s="215"/>
      <c r="BT92" s="215"/>
      <c r="BU92" s="215"/>
      <c r="BV92" s="215"/>
      <c r="BW92" s="215"/>
      <c r="BX92" s="215"/>
      <c r="BY92" s="215"/>
      <c r="BZ92" s="215"/>
      <c r="CA92" s="215"/>
      <c r="CB92" s="215"/>
      <c r="CC92" s="215"/>
      <c r="CD92" s="215"/>
      <c r="CE92" s="215"/>
      <c r="CF92" s="215"/>
      <c r="CG92" s="215"/>
      <c r="CH92" s="215"/>
      <c r="CI92" s="215"/>
      <c r="CJ92" s="215"/>
      <c r="CK92" s="215"/>
      <c r="CL92" s="215"/>
      <c r="CM92" s="215"/>
      <c r="CN92" s="215"/>
      <c r="CO92" s="215"/>
      <c r="CP92" s="215"/>
      <c r="CQ92" s="215"/>
      <c r="CR92" s="215"/>
      <c r="CS92" s="215"/>
      <c r="CT92" s="215"/>
      <c r="CU92" s="215"/>
      <c r="CV92" s="215"/>
      <c r="CW92" s="215"/>
      <c r="CX92" s="215"/>
      <c r="CY92" s="215"/>
      <c r="CZ92" s="215"/>
      <c r="DA92" s="215"/>
      <c r="DB92" s="215"/>
      <c r="DC92" s="215"/>
    </row>
    <row r="93" spans="2:107" s="211" customFormat="1" ht="19.5" customHeight="1" x14ac:dyDescent="0.25">
      <c r="B93" s="220" t="s">
        <v>178</v>
      </c>
      <c r="C93" s="221" t="s">
        <v>202</v>
      </c>
      <c r="D93" s="226"/>
      <c r="E93" s="226"/>
      <c r="F93" s="226">
        <f ca="1">SUBTOTAL(9,F94:F100)</f>
        <v>0</v>
      </c>
      <c r="G93" s="226">
        <f t="shared" ref="G93:I93" ca="1" si="83">SUBTOTAL(9,G94:G100)</f>
        <v>0</v>
      </c>
      <c r="H93" s="226">
        <f t="shared" ca="1" si="83"/>
        <v>0</v>
      </c>
      <c r="I93" s="226">
        <f t="shared" ca="1" si="83"/>
        <v>0</v>
      </c>
      <c r="J93" s="215"/>
      <c r="K93" s="216"/>
      <c r="L93" s="216"/>
      <c r="M93" s="216"/>
      <c r="N93" s="215"/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  <c r="AG93" s="215"/>
      <c r="AH93" s="215"/>
      <c r="AI93" s="215"/>
      <c r="AJ93" s="215"/>
      <c r="AK93" s="215"/>
      <c r="AL93" s="215"/>
      <c r="AM93" s="215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5"/>
      <c r="BC93" s="215"/>
      <c r="BD93" s="215"/>
      <c r="BE93" s="215"/>
      <c r="BF93" s="215"/>
      <c r="BG93" s="215"/>
      <c r="BH93" s="215"/>
      <c r="BI93" s="215"/>
      <c r="BJ93" s="215"/>
      <c r="BK93" s="215"/>
      <c r="BL93" s="215"/>
      <c r="BM93" s="215"/>
      <c r="BN93" s="215"/>
      <c r="BO93" s="215"/>
      <c r="BP93" s="215"/>
      <c r="BQ93" s="215"/>
      <c r="BR93" s="215"/>
      <c r="BS93" s="215"/>
      <c r="BT93" s="215"/>
      <c r="BU93" s="215"/>
      <c r="BV93" s="215"/>
      <c r="BW93" s="215"/>
      <c r="BX93" s="215"/>
      <c r="BY93" s="215"/>
      <c r="BZ93" s="215"/>
      <c r="CA93" s="215"/>
      <c r="CB93" s="215"/>
      <c r="CC93" s="215"/>
      <c r="CD93" s="215"/>
      <c r="CE93" s="215"/>
      <c r="CF93" s="215"/>
      <c r="CG93" s="215"/>
      <c r="CH93" s="215"/>
      <c r="CI93" s="215"/>
      <c r="CJ93" s="215"/>
      <c r="CK93" s="215"/>
      <c r="CL93" s="215"/>
      <c r="CM93" s="215"/>
      <c r="CN93" s="215"/>
      <c r="CO93" s="215"/>
      <c r="CP93" s="215"/>
      <c r="CQ93" s="215"/>
      <c r="CR93" s="215"/>
      <c r="CS93" s="215"/>
      <c r="CT93" s="215"/>
      <c r="CU93" s="215"/>
      <c r="CV93" s="215"/>
      <c r="CW93" s="215"/>
      <c r="CX93" s="215"/>
      <c r="CY93" s="215"/>
      <c r="CZ93" s="215"/>
      <c r="DA93" s="215"/>
      <c r="DB93" s="215"/>
      <c r="DC93" s="215"/>
    </row>
    <row r="94" spans="2:107" s="211" customFormat="1" ht="19.5" customHeight="1" x14ac:dyDescent="0.25">
      <c r="B94" s="151" t="s">
        <v>237</v>
      </c>
      <c r="C94" s="231" t="s">
        <v>238</v>
      </c>
      <c r="D94" s="218"/>
      <c r="E94" s="218"/>
      <c r="F94" s="219">
        <f ca="1">SUMIF('NKC-Socai'!I$13:I$525,$B94,'NKC-Socai'!K$13:K$125)</f>
        <v>0</v>
      </c>
      <c r="G94" s="219">
        <f ca="1">SUMIF('NKC-Socai'!J$13:J$525,$B94,'NKC-Socai'!K$13:K$125)</f>
        <v>0</v>
      </c>
      <c r="H94" s="219">
        <f t="shared" ref="H94:H100" ca="1" si="84">MAX(D94+F94-E94-G94,0)</f>
        <v>0</v>
      </c>
      <c r="I94" s="219">
        <f t="shared" ref="I94:I100" ca="1" si="85">MAX(E94+G94-D94-F94,0)</f>
        <v>0</v>
      </c>
      <c r="J94" s="215"/>
      <c r="K94" s="216"/>
      <c r="L94" s="216"/>
      <c r="M94" s="216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  <c r="AG94" s="215"/>
      <c r="AH94" s="215"/>
      <c r="AI94" s="215"/>
      <c r="AJ94" s="215"/>
      <c r="AK94" s="215"/>
      <c r="AL94" s="215"/>
      <c r="AM94" s="215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5"/>
      <c r="BC94" s="215"/>
      <c r="BD94" s="215"/>
      <c r="BE94" s="215"/>
      <c r="BF94" s="215"/>
      <c r="BG94" s="215"/>
      <c r="BH94" s="215"/>
      <c r="BI94" s="215"/>
      <c r="BJ94" s="215"/>
      <c r="BK94" s="215"/>
      <c r="BL94" s="215"/>
      <c r="BM94" s="215"/>
      <c r="BN94" s="215"/>
      <c r="BO94" s="215"/>
      <c r="BP94" s="215"/>
      <c r="BQ94" s="215"/>
      <c r="BR94" s="215"/>
      <c r="BS94" s="215"/>
      <c r="BT94" s="215"/>
      <c r="BU94" s="215"/>
      <c r="BV94" s="215"/>
      <c r="BW94" s="215"/>
      <c r="BX94" s="215"/>
      <c r="BY94" s="215"/>
      <c r="BZ94" s="215"/>
      <c r="CA94" s="215"/>
      <c r="CB94" s="215"/>
      <c r="CC94" s="215"/>
      <c r="CD94" s="215"/>
      <c r="CE94" s="215"/>
      <c r="CF94" s="215"/>
      <c r="CG94" s="215"/>
      <c r="CH94" s="215"/>
      <c r="CI94" s="215"/>
      <c r="CJ94" s="215"/>
      <c r="CK94" s="215"/>
      <c r="CL94" s="215"/>
      <c r="CM94" s="215"/>
      <c r="CN94" s="215"/>
      <c r="CO94" s="215"/>
      <c r="CP94" s="215"/>
      <c r="CQ94" s="215"/>
      <c r="CR94" s="215"/>
      <c r="CS94" s="215"/>
      <c r="CT94" s="215"/>
      <c r="CU94" s="215"/>
      <c r="CV94" s="215"/>
      <c r="CW94" s="215"/>
      <c r="CX94" s="215"/>
      <c r="CY94" s="215"/>
      <c r="CZ94" s="215"/>
      <c r="DA94" s="215"/>
      <c r="DB94" s="215"/>
      <c r="DC94" s="215"/>
    </row>
    <row r="95" spans="2:107" s="211" customFormat="1" ht="19.5" customHeight="1" x14ac:dyDescent="0.25">
      <c r="B95" s="151" t="s">
        <v>239</v>
      </c>
      <c r="C95" s="231" t="s">
        <v>240</v>
      </c>
      <c r="D95" s="218"/>
      <c r="E95" s="218"/>
      <c r="F95" s="219">
        <f ca="1">SUMIF('NKC-Socai'!I$13:I$525,$B95,'NKC-Socai'!K$13:K$125)</f>
        <v>0</v>
      </c>
      <c r="G95" s="219">
        <f ca="1">SUMIF('NKC-Socai'!J$13:J$525,$B95,'NKC-Socai'!K$13:K$125)</f>
        <v>0</v>
      </c>
      <c r="H95" s="219">
        <f t="shared" ca="1" si="84"/>
        <v>0</v>
      </c>
      <c r="I95" s="219">
        <f t="shared" ca="1" si="85"/>
        <v>0</v>
      </c>
      <c r="J95" s="215"/>
      <c r="K95" s="216"/>
      <c r="L95" s="216"/>
      <c r="M95" s="216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5"/>
      <c r="AH95" s="215"/>
      <c r="AI95" s="215"/>
      <c r="AJ95" s="215"/>
      <c r="AK95" s="215"/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5"/>
      <c r="BC95" s="215"/>
      <c r="BD95" s="215"/>
      <c r="BE95" s="215"/>
      <c r="BF95" s="215"/>
      <c r="BG95" s="215"/>
      <c r="BH95" s="215"/>
      <c r="BI95" s="215"/>
      <c r="BJ95" s="215"/>
      <c r="BK95" s="215"/>
      <c r="BL95" s="215"/>
      <c r="BM95" s="215"/>
      <c r="BN95" s="215"/>
      <c r="BO95" s="215"/>
      <c r="BP95" s="215"/>
      <c r="BQ95" s="215"/>
      <c r="BR95" s="215"/>
      <c r="BS95" s="215"/>
      <c r="BT95" s="215"/>
      <c r="BU95" s="215"/>
      <c r="BV95" s="215"/>
      <c r="BW95" s="215"/>
      <c r="BX95" s="215"/>
      <c r="BY95" s="215"/>
      <c r="BZ95" s="215"/>
      <c r="CA95" s="215"/>
      <c r="CB95" s="215"/>
      <c r="CC95" s="215"/>
      <c r="CD95" s="215"/>
      <c r="CE95" s="215"/>
      <c r="CF95" s="215"/>
      <c r="CG95" s="215"/>
      <c r="CH95" s="215"/>
      <c r="CI95" s="215"/>
      <c r="CJ95" s="215"/>
      <c r="CK95" s="215"/>
      <c r="CL95" s="215"/>
      <c r="CM95" s="215"/>
      <c r="CN95" s="215"/>
      <c r="CO95" s="215"/>
      <c r="CP95" s="215"/>
      <c r="CQ95" s="215"/>
      <c r="CR95" s="215"/>
      <c r="CS95" s="215"/>
      <c r="CT95" s="215"/>
      <c r="CU95" s="215"/>
      <c r="CV95" s="215"/>
      <c r="CW95" s="215"/>
      <c r="CX95" s="215"/>
      <c r="CY95" s="215"/>
      <c r="CZ95" s="215"/>
      <c r="DA95" s="215"/>
      <c r="DB95" s="215"/>
      <c r="DC95" s="215"/>
    </row>
    <row r="96" spans="2:107" s="211" customFormat="1" ht="19.5" customHeight="1" x14ac:dyDescent="0.25">
      <c r="B96" s="151" t="s">
        <v>241</v>
      </c>
      <c r="C96" s="231" t="s">
        <v>242</v>
      </c>
      <c r="D96" s="218"/>
      <c r="E96" s="218"/>
      <c r="F96" s="219">
        <f ca="1">SUMIF('NKC-Socai'!I$13:I$525,$B96,'NKC-Socai'!K$13:K$125)</f>
        <v>0</v>
      </c>
      <c r="G96" s="219">
        <f ca="1">SUMIF('NKC-Socai'!J$13:J$525,$B96,'NKC-Socai'!K$13:K$125)</f>
        <v>0</v>
      </c>
      <c r="H96" s="219">
        <f t="shared" ca="1" si="84"/>
        <v>0</v>
      </c>
      <c r="I96" s="219">
        <f t="shared" ca="1" si="85"/>
        <v>0</v>
      </c>
      <c r="J96" s="215"/>
      <c r="K96" s="216"/>
      <c r="L96" s="216"/>
      <c r="M96" s="216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15"/>
      <c r="AJ96" s="215"/>
      <c r="AK96" s="215"/>
      <c r="AL96" s="215"/>
      <c r="AM96" s="215"/>
      <c r="AN96" s="215"/>
      <c r="AO96" s="215"/>
      <c r="AP96" s="215"/>
      <c r="AQ96" s="215"/>
      <c r="AR96" s="215"/>
      <c r="AS96" s="215"/>
      <c r="AT96" s="215"/>
      <c r="AU96" s="215"/>
      <c r="AV96" s="215"/>
      <c r="AW96" s="215"/>
      <c r="AX96" s="215"/>
      <c r="AY96" s="215"/>
      <c r="AZ96" s="215"/>
      <c r="BA96" s="215"/>
      <c r="BB96" s="215"/>
      <c r="BC96" s="215"/>
      <c r="BD96" s="215"/>
      <c r="BE96" s="215"/>
      <c r="BF96" s="215"/>
      <c r="BG96" s="215"/>
      <c r="BH96" s="215"/>
      <c r="BI96" s="215"/>
      <c r="BJ96" s="215"/>
      <c r="BK96" s="215"/>
      <c r="BL96" s="215"/>
      <c r="BM96" s="215"/>
      <c r="BN96" s="215"/>
      <c r="BO96" s="215"/>
      <c r="BP96" s="215"/>
      <c r="BQ96" s="215"/>
      <c r="BR96" s="215"/>
      <c r="BS96" s="215"/>
      <c r="BT96" s="215"/>
      <c r="BU96" s="215"/>
      <c r="BV96" s="215"/>
      <c r="BW96" s="215"/>
      <c r="BX96" s="215"/>
      <c r="BY96" s="215"/>
      <c r="BZ96" s="215"/>
      <c r="CA96" s="215"/>
      <c r="CB96" s="215"/>
      <c r="CC96" s="215"/>
      <c r="CD96" s="215"/>
      <c r="CE96" s="215"/>
      <c r="CF96" s="215"/>
      <c r="CG96" s="215"/>
      <c r="CH96" s="215"/>
      <c r="CI96" s="215"/>
      <c r="CJ96" s="215"/>
      <c r="CK96" s="215"/>
      <c r="CL96" s="215"/>
      <c r="CM96" s="215"/>
      <c r="CN96" s="215"/>
      <c r="CO96" s="215"/>
      <c r="CP96" s="215"/>
      <c r="CQ96" s="215"/>
      <c r="CR96" s="215"/>
      <c r="CS96" s="215"/>
      <c r="CT96" s="215"/>
      <c r="CU96" s="215"/>
      <c r="CV96" s="215"/>
      <c r="CW96" s="215"/>
      <c r="CX96" s="215"/>
      <c r="CY96" s="215"/>
      <c r="CZ96" s="215"/>
      <c r="DA96" s="215"/>
      <c r="DB96" s="215"/>
      <c r="DC96" s="215"/>
    </row>
    <row r="97" spans="2:107" s="211" customFormat="1" ht="19.5" customHeight="1" x14ac:dyDescent="0.25">
      <c r="B97" s="151" t="s">
        <v>243</v>
      </c>
      <c r="C97" s="231" t="s">
        <v>244</v>
      </c>
      <c r="D97" s="218"/>
      <c r="E97" s="218"/>
      <c r="F97" s="219">
        <f ca="1">SUMIF('NKC-Socai'!I$13:I$525,$B97,'NKC-Socai'!K$13:K$125)</f>
        <v>0</v>
      </c>
      <c r="G97" s="219">
        <f ca="1">SUMIF('NKC-Socai'!J$13:J$525,$B97,'NKC-Socai'!K$13:K$125)</f>
        <v>0</v>
      </c>
      <c r="H97" s="219">
        <f t="shared" ca="1" si="84"/>
        <v>0</v>
      </c>
      <c r="I97" s="219">
        <f t="shared" ca="1" si="85"/>
        <v>0</v>
      </c>
      <c r="J97" s="215"/>
      <c r="K97" s="216"/>
      <c r="L97" s="216"/>
      <c r="M97" s="216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  <c r="AO97" s="215"/>
      <c r="AP97" s="215"/>
      <c r="AQ97" s="215"/>
      <c r="AR97" s="215"/>
      <c r="AS97" s="215"/>
      <c r="AT97" s="215"/>
      <c r="AU97" s="215"/>
      <c r="AV97" s="215"/>
      <c r="AW97" s="215"/>
      <c r="AX97" s="215"/>
      <c r="AY97" s="215"/>
      <c r="AZ97" s="215"/>
      <c r="BA97" s="215"/>
      <c r="BB97" s="215"/>
      <c r="BC97" s="215"/>
      <c r="BD97" s="215"/>
      <c r="BE97" s="215"/>
      <c r="BF97" s="215"/>
      <c r="BG97" s="215"/>
      <c r="BH97" s="215"/>
      <c r="BI97" s="215"/>
      <c r="BJ97" s="215"/>
      <c r="BK97" s="215"/>
      <c r="BL97" s="215"/>
      <c r="BM97" s="215"/>
      <c r="BN97" s="215"/>
      <c r="BO97" s="215"/>
      <c r="BP97" s="215"/>
      <c r="BQ97" s="215"/>
      <c r="BR97" s="215"/>
      <c r="BS97" s="215"/>
      <c r="BT97" s="215"/>
      <c r="BU97" s="215"/>
      <c r="BV97" s="215"/>
      <c r="BW97" s="215"/>
      <c r="BX97" s="215"/>
      <c r="BY97" s="215"/>
      <c r="BZ97" s="215"/>
      <c r="CA97" s="215"/>
      <c r="CB97" s="215"/>
      <c r="CC97" s="215"/>
      <c r="CD97" s="215"/>
      <c r="CE97" s="215"/>
      <c r="CF97" s="215"/>
      <c r="CG97" s="215"/>
      <c r="CH97" s="215"/>
      <c r="CI97" s="215"/>
      <c r="CJ97" s="215"/>
      <c r="CK97" s="215"/>
      <c r="CL97" s="215"/>
      <c r="CM97" s="215"/>
      <c r="CN97" s="215"/>
      <c r="CO97" s="215"/>
      <c r="CP97" s="215"/>
      <c r="CQ97" s="215"/>
      <c r="CR97" s="215"/>
      <c r="CS97" s="215"/>
      <c r="CT97" s="215"/>
      <c r="CU97" s="215"/>
      <c r="CV97" s="215"/>
      <c r="CW97" s="215"/>
      <c r="CX97" s="215"/>
      <c r="CY97" s="215"/>
      <c r="CZ97" s="215"/>
      <c r="DA97" s="215"/>
      <c r="DB97" s="215"/>
      <c r="DC97" s="215"/>
    </row>
    <row r="98" spans="2:107" s="211" customFormat="1" ht="19.5" customHeight="1" x14ac:dyDescent="0.25">
      <c r="B98" s="151" t="s">
        <v>245</v>
      </c>
      <c r="C98" s="231" t="s">
        <v>246</v>
      </c>
      <c r="D98" s="218"/>
      <c r="E98" s="218"/>
      <c r="F98" s="219">
        <f ca="1">SUMIF('NKC-Socai'!I$13:I$525,$B98,'NKC-Socai'!K$13:K$125)</f>
        <v>0</v>
      </c>
      <c r="G98" s="219">
        <f ca="1">SUMIF('NKC-Socai'!J$13:J$525,$B98,'NKC-Socai'!K$13:K$125)</f>
        <v>0</v>
      </c>
      <c r="H98" s="219">
        <f t="shared" ca="1" si="84"/>
        <v>0</v>
      </c>
      <c r="I98" s="219">
        <f t="shared" ca="1" si="85"/>
        <v>0</v>
      </c>
      <c r="J98" s="215"/>
      <c r="K98" s="216"/>
      <c r="L98" s="216"/>
      <c r="M98" s="216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5"/>
      <c r="AV98" s="215"/>
      <c r="AW98" s="215"/>
      <c r="AX98" s="215"/>
      <c r="AY98" s="215"/>
      <c r="AZ98" s="215"/>
      <c r="BA98" s="215"/>
      <c r="BB98" s="215"/>
      <c r="BC98" s="215"/>
      <c r="BD98" s="215"/>
      <c r="BE98" s="215"/>
      <c r="BF98" s="215"/>
      <c r="BG98" s="215"/>
      <c r="BH98" s="215"/>
      <c r="BI98" s="215"/>
      <c r="BJ98" s="215"/>
      <c r="BK98" s="215"/>
      <c r="BL98" s="215"/>
      <c r="BM98" s="215"/>
      <c r="BN98" s="215"/>
      <c r="BO98" s="215"/>
      <c r="BP98" s="215"/>
      <c r="BQ98" s="215"/>
      <c r="BR98" s="215"/>
      <c r="BS98" s="215"/>
      <c r="BT98" s="215"/>
      <c r="BU98" s="215"/>
      <c r="BV98" s="215"/>
      <c r="BW98" s="215"/>
      <c r="BX98" s="215"/>
      <c r="BY98" s="215"/>
      <c r="BZ98" s="215"/>
      <c r="CA98" s="215"/>
      <c r="CB98" s="215"/>
      <c r="CC98" s="215"/>
      <c r="CD98" s="215"/>
      <c r="CE98" s="215"/>
      <c r="CF98" s="215"/>
      <c r="CG98" s="215"/>
      <c r="CH98" s="215"/>
      <c r="CI98" s="215"/>
      <c r="CJ98" s="215"/>
      <c r="CK98" s="215"/>
      <c r="CL98" s="215"/>
      <c r="CM98" s="215"/>
      <c r="CN98" s="215"/>
      <c r="CO98" s="215"/>
      <c r="CP98" s="215"/>
      <c r="CQ98" s="215"/>
      <c r="CR98" s="215"/>
      <c r="CS98" s="215"/>
      <c r="CT98" s="215"/>
      <c r="CU98" s="215"/>
      <c r="CV98" s="215"/>
      <c r="CW98" s="215"/>
      <c r="CX98" s="215"/>
      <c r="CY98" s="215"/>
      <c r="CZ98" s="215"/>
      <c r="DA98" s="215"/>
      <c r="DB98" s="215"/>
      <c r="DC98" s="215"/>
    </row>
    <row r="99" spans="2:107" s="211" customFormat="1" ht="19.5" customHeight="1" x14ac:dyDescent="0.25">
      <c r="B99" s="151" t="s">
        <v>247</v>
      </c>
      <c r="C99" s="231" t="s">
        <v>248</v>
      </c>
      <c r="D99" s="218"/>
      <c r="E99" s="218"/>
      <c r="F99" s="219">
        <f ca="1">SUMIF('NKC-Socai'!I$13:I$525,$B99,'NKC-Socai'!K$13:K$125)</f>
        <v>0</v>
      </c>
      <c r="G99" s="219">
        <f ca="1">SUMIF('NKC-Socai'!J$13:J$525,$B99,'NKC-Socai'!K$13:K$125)</f>
        <v>0</v>
      </c>
      <c r="H99" s="219">
        <f t="shared" ca="1" si="84"/>
        <v>0</v>
      </c>
      <c r="I99" s="219">
        <f t="shared" ca="1" si="85"/>
        <v>0</v>
      </c>
      <c r="J99" s="215"/>
      <c r="K99" s="216"/>
      <c r="L99" s="216"/>
      <c r="M99" s="216"/>
      <c r="N99" s="215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  <c r="AI99" s="215"/>
      <c r="AJ99" s="215"/>
      <c r="AK99" s="215"/>
      <c r="AL99" s="215"/>
      <c r="AM99" s="215"/>
      <c r="AN99" s="215"/>
      <c r="AO99" s="215"/>
      <c r="AP99" s="215"/>
      <c r="AQ99" s="215"/>
      <c r="AR99" s="215"/>
      <c r="AS99" s="215"/>
      <c r="AT99" s="215"/>
      <c r="AU99" s="215"/>
      <c r="AV99" s="215"/>
      <c r="AW99" s="215"/>
      <c r="AX99" s="215"/>
      <c r="AY99" s="215"/>
      <c r="AZ99" s="215"/>
      <c r="BA99" s="215"/>
      <c r="BB99" s="215"/>
      <c r="BC99" s="215"/>
      <c r="BD99" s="215"/>
      <c r="BE99" s="215"/>
      <c r="BF99" s="215"/>
      <c r="BG99" s="215"/>
      <c r="BH99" s="215"/>
      <c r="BI99" s="215"/>
      <c r="BJ99" s="215"/>
      <c r="BK99" s="215"/>
      <c r="BL99" s="215"/>
      <c r="BM99" s="215"/>
      <c r="BN99" s="215"/>
      <c r="BO99" s="215"/>
      <c r="BP99" s="215"/>
      <c r="BQ99" s="215"/>
      <c r="BR99" s="215"/>
      <c r="BS99" s="215"/>
      <c r="BT99" s="215"/>
      <c r="BU99" s="215"/>
      <c r="BV99" s="215"/>
      <c r="BW99" s="215"/>
      <c r="BX99" s="215"/>
      <c r="BY99" s="215"/>
      <c r="BZ99" s="215"/>
      <c r="CA99" s="215"/>
      <c r="CB99" s="215"/>
      <c r="CC99" s="215"/>
      <c r="CD99" s="215"/>
      <c r="CE99" s="215"/>
      <c r="CF99" s="215"/>
      <c r="CG99" s="215"/>
      <c r="CH99" s="215"/>
      <c r="CI99" s="215"/>
      <c r="CJ99" s="215"/>
      <c r="CK99" s="215"/>
      <c r="CL99" s="215"/>
      <c r="CM99" s="215"/>
      <c r="CN99" s="215"/>
      <c r="CO99" s="215"/>
      <c r="CP99" s="215"/>
      <c r="CQ99" s="215"/>
      <c r="CR99" s="215"/>
      <c r="CS99" s="215"/>
      <c r="CT99" s="215"/>
      <c r="CU99" s="215"/>
      <c r="CV99" s="215"/>
      <c r="CW99" s="215"/>
      <c r="CX99" s="215"/>
      <c r="CY99" s="215"/>
      <c r="CZ99" s="215"/>
      <c r="DA99" s="215"/>
      <c r="DB99" s="215"/>
      <c r="DC99" s="215"/>
    </row>
    <row r="100" spans="2:107" s="211" customFormat="1" ht="19.5" customHeight="1" x14ac:dyDescent="0.25">
      <c r="B100" s="151" t="s">
        <v>249</v>
      </c>
      <c r="C100" s="231" t="s">
        <v>250</v>
      </c>
      <c r="D100" s="218"/>
      <c r="E100" s="218"/>
      <c r="F100" s="219">
        <f ca="1">SUMIF('NKC-Socai'!I$13:I$525,$B100,'NKC-Socai'!K$13:K$125)</f>
        <v>0</v>
      </c>
      <c r="G100" s="219">
        <f ca="1">SUMIF('NKC-Socai'!J$13:J$525,$B100,'NKC-Socai'!K$13:K$125)</f>
        <v>0</v>
      </c>
      <c r="H100" s="219">
        <f t="shared" ca="1" si="84"/>
        <v>0</v>
      </c>
      <c r="I100" s="219">
        <f t="shared" ca="1" si="85"/>
        <v>0</v>
      </c>
      <c r="J100" s="215"/>
      <c r="K100" s="216"/>
      <c r="L100" s="216"/>
      <c r="M100" s="216"/>
      <c r="N100" s="215"/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5"/>
      <c r="AL100" s="215"/>
      <c r="AM100" s="215"/>
      <c r="AN100" s="215"/>
      <c r="AO100" s="215"/>
      <c r="AP100" s="215"/>
      <c r="AQ100" s="215"/>
      <c r="AR100" s="215"/>
      <c r="AS100" s="215"/>
      <c r="AT100" s="215"/>
      <c r="AU100" s="215"/>
      <c r="AV100" s="215"/>
      <c r="AW100" s="215"/>
      <c r="AX100" s="215"/>
      <c r="AY100" s="215"/>
      <c r="AZ100" s="215"/>
      <c r="BA100" s="215"/>
      <c r="BB100" s="215"/>
      <c r="BC100" s="215"/>
      <c r="BD100" s="215"/>
      <c r="BE100" s="215"/>
      <c r="BF100" s="215"/>
      <c r="BG100" s="215"/>
      <c r="BH100" s="215"/>
      <c r="BI100" s="215"/>
      <c r="BJ100" s="215"/>
      <c r="BK100" s="215"/>
      <c r="BL100" s="215"/>
      <c r="BM100" s="215"/>
      <c r="BN100" s="215"/>
      <c r="BO100" s="215"/>
      <c r="BP100" s="215"/>
      <c r="BQ100" s="215"/>
      <c r="BR100" s="215"/>
      <c r="BS100" s="215"/>
      <c r="BT100" s="215"/>
      <c r="BU100" s="215"/>
      <c r="BV100" s="215"/>
      <c r="BW100" s="215"/>
      <c r="BX100" s="215"/>
      <c r="BY100" s="215"/>
      <c r="BZ100" s="215"/>
      <c r="CA100" s="215"/>
      <c r="CB100" s="215"/>
      <c r="CC100" s="215"/>
      <c r="CD100" s="215"/>
      <c r="CE100" s="215"/>
      <c r="CF100" s="215"/>
      <c r="CG100" s="215"/>
      <c r="CH100" s="215"/>
      <c r="CI100" s="215"/>
      <c r="CJ100" s="215"/>
      <c r="CK100" s="215"/>
      <c r="CL100" s="215"/>
      <c r="CM100" s="215"/>
      <c r="CN100" s="215"/>
      <c r="CO100" s="215"/>
      <c r="CP100" s="215"/>
      <c r="CQ100" s="215"/>
      <c r="CR100" s="215"/>
      <c r="CS100" s="215"/>
      <c r="CT100" s="215"/>
      <c r="CU100" s="215"/>
      <c r="CV100" s="215"/>
      <c r="CW100" s="215"/>
      <c r="CX100" s="215"/>
      <c r="CY100" s="215"/>
      <c r="CZ100" s="215"/>
      <c r="DA100" s="215"/>
      <c r="DB100" s="215"/>
      <c r="DC100" s="215"/>
    </row>
    <row r="101" spans="2:107" ht="19.5" customHeight="1" x14ac:dyDescent="0.25">
      <c r="B101" s="232" t="s">
        <v>187</v>
      </c>
      <c r="C101" s="221" t="s">
        <v>203</v>
      </c>
      <c r="D101" s="226"/>
      <c r="E101" s="226"/>
      <c r="F101" s="226">
        <f ca="1">SUBTOTAL(9,F102:F103)</f>
        <v>0</v>
      </c>
      <c r="G101" s="226">
        <f ca="1">SUBTOTAL(9,G102:G103)</f>
        <v>0</v>
      </c>
      <c r="H101" s="226">
        <f ca="1">SUBTOTAL(9,H102:H103)</f>
        <v>0</v>
      </c>
      <c r="I101" s="226">
        <f ca="1">SUBTOTAL(9,I102:I103)</f>
        <v>0</v>
      </c>
    </row>
    <row r="102" spans="2:107" ht="19.5" customHeight="1" x14ac:dyDescent="0.25">
      <c r="B102" s="151" t="s">
        <v>229</v>
      </c>
      <c r="C102" s="231" t="s">
        <v>230</v>
      </c>
      <c r="D102" s="235"/>
      <c r="E102" s="235"/>
      <c r="F102" s="219">
        <f ca="1">SUMIF('NKC-Socai'!I$13:I$525,$B102,'NKC-Socai'!K$13:K$125)</f>
        <v>0</v>
      </c>
      <c r="G102" s="219">
        <f ca="1">SUMIF('NKC-Socai'!J$13:J$525,$B102,'NKC-Socai'!K$13:K$125)</f>
        <v>0</v>
      </c>
      <c r="H102" s="219">
        <f t="shared" ref="H102:H103" ca="1" si="86">MAX(D102+F102-E102-G102,0)</f>
        <v>0</v>
      </c>
      <c r="I102" s="219">
        <f t="shared" ref="I102:I103" ca="1" si="87">MAX(E102+G102-D102-F102,0)</f>
        <v>0</v>
      </c>
    </row>
    <row r="103" spans="2:107" ht="19.5" customHeight="1" x14ac:dyDescent="0.25">
      <c r="B103" s="151" t="s">
        <v>326</v>
      </c>
      <c r="C103" s="231" t="s">
        <v>327</v>
      </c>
      <c r="D103" s="235"/>
      <c r="E103" s="235"/>
      <c r="F103" s="219">
        <f ca="1">SUMIF('NKC-Socai'!I$13:I$525,$B103,'NKC-Socai'!K$13:K$125)</f>
        <v>0</v>
      </c>
      <c r="G103" s="219">
        <f ca="1">SUMIF('NKC-Socai'!J$13:J$525,$B103,'NKC-Socai'!K$13:K$125)</f>
        <v>0</v>
      </c>
      <c r="H103" s="219">
        <f t="shared" ca="1" si="86"/>
        <v>0</v>
      </c>
      <c r="I103" s="219">
        <f t="shared" ca="1" si="87"/>
        <v>0</v>
      </c>
    </row>
    <row r="104" spans="2:107" s="211" customFormat="1" ht="19.5" customHeight="1" x14ac:dyDescent="0.25">
      <c r="B104" s="236" t="s">
        <v>141</v>
      </c>
      <c r="C104" s="221" t="s">
        <v>204</v>
      </c>
      <c r="D104" s="233"/>
      <c r="E104" s="233"/>
      <c r="F104" s="233">
        <f ca="1">SUMIF('NKC-Socai'!I$13:I$525,$B104,'NKC-Socai'!K$13:K$125)</f>
        <v>0</v>
      </c>
      <c r="G104" s="233">
        <f ca="1">SUMIF('NKC-Socai'!J$13:J$525,$B104,'NKC-Socai'!K$13:K$125)</f>
        <v>0</v>
      </c>
      <c r="H104" s="233">
        <f ca="1">MAX(D104+F104-E104-G104,0)</f>
        <v>0</v>
      </c>
      <c r="I104" s="233">
        <f ca="1">MAX(E104+G104-D104-F104,0)</f>
        <v>0</v>
      </c>
      <c r="J104" s="215"/>
      <c r="K104" s="216">
        <v>299151000</v>
      </c>
      <c r="L104" s="216"/>
      <c r="M104" s="216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15"/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  <c r="AV104" s="215"/>
      <c r="AW104" s="215"/>
      <c r="AX104" s="215"/>
      <c r="AY104" s="215"/>
      <c r="AZ104" s="215"/>
      <c r="BA104" s="215"/>
      <c r="BB104" s="215"/>
      <c r="BC104" s="215"/>
      <c r="BD104" s="215"/>
      <c r="BE104" s="215"/>
      <c r="BF104" s="215"/>
      <c r="BG104" s="215"/>
      <c r="BH104" s="215"/>
      <c r="BI104" s="215"/>
      <c r="BJ104" s="215"/>
      <c r="BK104" s="215"/>
      <c r="BL104" s="215"/>
      <c r="BM104" s="215"/>
      <c r="BN104" s="215"/>
      <c r="BO104" s="215"/>
      <c r="BP104" s="215"/>
      <c r="BQ104" s="215"/>
      <c r="BR104" s="215"/>
      <c r="BS104" s="215"/>
      <c r="BT104" s="215"/>
      <c r="BU104" s="215"/>
      <c r="BV104" s="215"/>
      <c r="BW104" s="215"/>
      <c r="BX104" s="215"/>
      <c r="BY104" s="215"/>
      <c r="BZ104" s="215"/>
      <c r="CA104" s="215"/>
      <c r="CB104" s="215"/>
      <c r="CC104" s="215"/>
      <c r="CD104" s="215"/>
      <c r="CE104" s="215"/>
      <c r="CF104" s="215"/>
      <c r="CG104" s="215"/>
      <c r="CH104" s="215"/>
      <c r="CI104" s="215"/>
      <c r="CJ104" s="215"/>
      <c r="CK104" s="215"/>
      <c r="CL104" s="215"/>
      <c r="CM104" s="215"/>
      <c r="CN104" s="215"/>
      <c r="CO104" s="215"/>
      <c r="CP104" s="215"/>
      <c r="CQ104" s="215"/>
      <c r="CR104" s="215"/>
      <c r="CS104" s="215"/>
      <c r="CT104" s="215"/>
      <c r="CU104" s="215"/>
      <c r="CV104" s="215"/>
      <c r="CW104" s="215"/>
      <c r="CX104" s="215"/>
      <c r="CY104" s="215"/>
      <c r="CZ104" s="215"/>
      <c r="DA104" s="215"/>
      <c r="DB104" s="215"/>
      <c r="DC104" s="215"/>
    </row>
    <row r="105" spans="2:107" ht="19.5" customHeight="1" x14ac:dyDescent="0.25">
      <c r="B105" s="237" t="s">
        <v>114</v>
      </c>
      <c r="C105" s="238"/>
      <c r="D105" s="239">
        <f t="shared" ref="D105:I105" si="88">SUBTOTAL(9,D8:D104)</f>
        <v>7732100000</v>
      </c>
      <c r="E105" s="239">
        <f t="shared" si="88"/>
        <v>7732100000</v>
      </c>
      <c r="F105" s="239">
        <f t="shared" ca="1" si="88"/>
        <v>0</v>
      </c>
      <c r="G105" s="239">
        <f t="shared" ca="1" si="88"/>
        <v>0</v>
      </c>
      <c r="H105" s="239">
        <f t="shared" ca="1" si="88"/>
        <v>7732100000</v>
      </c>
      <c r="I105" s="239">
        <f t="shared" ca="1" si="88"/>
        <v>7732100000</v>
      </c>
      <c r="K105" s="430">
        <v>32000000</v>
      </c>
    </row>
    <row r="106" spans="2:107" ht="18" customHeight="1" x14ac:dyDescent="0.25">
      <c r="B106" s="240"/>
      <c r="C106" s="241"/>
      <c r="D106" s="242"/>
      <c r="E106" s="242">
        <f>D105-E105</f>
        <v>0</v>
      </c>
      <c r="F106" s="243">
        <f ca="1">F105-G105</f>
        <v>0</v>
      </c>
      <c r="G106" s="243"/>
      <c r="H106" s="243">
        <f ca="1">H105-I105</f>
        <v>0</v>
      </c>
      <c r="I106" s="243"/>
      <c r="K106" s="430">
        <v>3200000</v>
      </c>
    </row>
    <row r="107" spans="2:107" ht="18" customHeight="1" x14ac:dyDescent="0.25">
      <c r="B107" s="244"/>
      <c r="C107" s="244"/>
      <c r="D107" s="244"/>
      <c r="E107" s="244"/>
      <c r="F107" s="245"/>
      <c r="G107" s="245"/>
      <c r="H107" s="245"/>
      <c r="I107" s="245"/>
      <c r="K107" s="203">
        <f>SUM(K104:K106)</f>
        <v>334351000</v>
      </c>
    </row>
    <row r="108" spans="2:107" ht="18" customHeight="1" x14ac:dyDescent="0.25">
      <c r="C108" s="246"/>
      <c r="D108" s="63"/>
      <c r="E108" s="63"/>
      <c r="H108" s="189" t="str">
        <f>'NKC-Socai'!J129</f>
        <v>Ngày 30 tháng 06 năm 2022</v>
      </c>
      <c r="I108" s="247"/>
      <c r="K108" s="203">
        <f>K107*0.2</f>
        <v>66870200</v>
      </c>
    </row>
    <row r="109" spans="2:107" ht="18" customHeight="1" x14ac:dyDescent="0.25">
      <c r="C109" s="248" t="s">
        <v>174</v>
      </c>
      <c r="E109" s="192" t="s">
        <v>167</v>
      </c>
      <c r="H109" s="175" t="s">
        <v>165</v>
      </c>
      <c r="I109" s="63"/>
    </row>
    <row r="110" spans="2:107" ht="18" customHeight="1" x14ac:dyDescent="0.25">
      <c r="C110" s="248"/>
      <c r="E110" s="63"/>
      <c r="F110" s="249"/>
      <c r="G110" s="175"/>
      <c r="H110" s="63"/>
      <c r="I110" s="262"/>
    </row>
    <row r="111" spans="2:107" ht="18" customHeight="1" x14ac:dyDescent="0.25">
      <c r="C111" s="248"/>
      <c r="E111" s="63"/>
      <c r="G111" s="175"/>
      <c r="H111" s="63"/>
      <c r="I111" s="262"/>
    </row>
    <row r="112" spans="2:107" ht="18" customHeight="1" x14ac:dyDescent="0.25">
      <c r="C112" s="248"/>
      <c r="E112" s="63"/>
      <c r="G112" s="175"/>
      <c r="H112" s="63"/>
      <c r="I112" s="262"/>
    </row>
    <row r="113" spans="3:9" ht="18" customHeight="1" x14ac:dyDescent="0.25">
      <c r="C113" s="248"/>
      <c r="E113" s="63"/>
      <c r="G113" s="175"/>
      <c r="H113" s="63"/>
      <c r="I113" s="262"/>
    </row>
    <row r="114" spans="3:9" ht="18" customHeight="1" x14ac:dyDescent="0.25">
      <c r="C114" s="250"/>
      <c r="E114" s="202"/>
      <c r="G114" s="201"/>
      <c r="H114" s="202"/>
      <c r="I114" s="262"/>
    </row>
    <row r="115" spans="3:9" ht="18" customHeight="1" x14ac:dyDescent="0.25">
      <c r="C115" s="251"/>
      <c r="E115" s="73"/>
      <c r="G115" s="173"/>
      <c r="H115" s="193"/>
      <c r="I115" s="262"/>
    </row>
  </sheetData>
  <autoFilter ref="A7:I106"/>
  <phoneticPr fontId="2" type="noConversion"/>
  <pageMargins left="0.27559055118110237" right="0.23622047244094491" top="0.47244094488188981" bottom="0.31496062992125984" header="0.23622047244094491" footer="0.23622047244094491"/>
  <pageSetup paperSize="9" scale="84" fitToHeight="16" orientation="landscape" r:id="rId1"/>
  <headerFooter alignWithMargins="0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F146"/>
  <sheetViews>
    <sheetView showZeros="0" tabSelected="1" topLeftCell="A70" zoomScale="85" zoomScaleNormal="85" workbookViewId="0">
      <selection activeCell="D32" sqref="D32"/>
    </sheetView>
  </sheetViews>
  <sheetFormatPr defaultColWidth="8.75" defaultRowHeight="15.75" x14ac:dyDescent="0.25"/>
  <cols>
    <col min="1" max="1" width="50.75" style="64" customWidth="1"/>
    <col min="2" max="2" width="8.75" style="64" customWidth="1"/>
    <col min="3" max="3" width="10.875" style="64" customWidth="1"/>
    <col min="4" max="4" width="19.25" style="64" customWidth="1"/>
    <col min="5" max="5" width="19.25" style="262" customWidth="1"/>
    <col min="6" max="6" width="24.5" style="64" customWidth="1"/>
    <col min="7" max="16384" width="8.75" style="64"/>
  </cols>
  <sheetData>
    <row r="1" spans="1:5" ht="19.149999999999999" customHeight="1" x14ac:dyDescent="0.25">
      <c r="A1" s="263" t="str">
        <f>'NKC-Socai'!B1</f>
        <v>Công ty TNHH Dịch vụ Nice</v>
      </c>
      <c r="B1" s="264"/>
      <c r="D1" s="265" t="s">
        <v>56</v>
      </c>
      <c r="E1" s="266"/>
    </row>
    <row r="2" spans="1:5" ht="19.149999999999999" customHeight="1" x14ac:dyDescent="0.25">
      <c r="A2" s="263"/>
      <c r="B2" s="264"/>
      <c r="D2" s="79"/>
      <c r="E2" s="266"/>
    </row>
    <row r="3" spans="1:5" ht="19.149999999999999" customHeight="1" x14ac:dyDescent="0.25">
      <c r="A3" s="263"/>
      <c r="B3" s="264"/>
      <c r="D3" s="79"/>
      <c r="E3" s="266"/>
    </row>
    <row r="4" spans="1:5" ht="19.149999999999999" customHeight="1" x14ac:dyDescent="0.25">
      <c r="A4" s="69"/>
    </row>
    <row r="5" spans="1:5" ht="21.6" customHeight="1" x14ac:dyDescent="0.3">
      <c r="A5" s="267" t="s">
        <v>3</v>
      </c>
      <c r="B5" s="79"/>
      <c r="C5" s="79"/>
      <c r="D5" s="79"/>
      <c r="E5" s="266"/>
    </row>
    <row r="6" spans="1:5" ht="19.149999999999999" customHeight="1" x14ac:dyDescent="0.25">
      <c r="A6" s="268" t="s">
        <v>612</v>
      </c>
      <c r="B6" s="79"/>
      <c r="C6" s="79"/>
      <c r="D6" s="79"/>
      <c r="E6" s="266"/>
    </row>
    <row r="7" spans="1:5" ht="19.149999999999999" customHeight="1" x14ac:dyDescent="0.25">
      <c r="A7" s="269"/>
      <c r="E7" s="270" t="s">
        <v>352</v>
      </c>
    </row>
    <row r="8" spans="1:5" ht="28.15" customHeight="1" x14ac:dyDescent="0.25">
      <c r="A8" s="271" t="s">
        <v>4</v>
      </c>
      <c r="B8" s="271" t="s">
        <v>5</v>
      </c>
      <c r="C8" s="272" t="s">
        <v>13</v>
      </c>
      <c r="D8" s="271" t="s">
        <v>128</v>
      </c>
      <c r="E8" s="273" t="s">
        <v>127</v>
      </c>
    </row>
    <row r="9" spans="1:5" ht="19.149999999999999" customHeight="1" x14ac:dyDescent="0.25">
      <c r="A9" s="274">
        <v>1</v>
      </c>
      <c r="B9" s="274">
        <v>2</v>
      </c>
      <c r="C9" s="274">
        <v>3</v>
      </c>
      <c r="D9" s="274">
        <v>4</v>
      </c>
      <c r="E9" s="275" t="s">
        <v>353</v>
      </c>
    </row>
    <row r="10" spans="1:5" ht="18.75" customHeight="1" x14ac:dyDescent="0.25">
      <c r="A10" s="276"/>
      <c r="B10" s="277"/>
      <c r="C10" s="278"/>
      <c r="D10" s="279"/>
      <c r="E10" s="280"/>
    </row>
    <row r="11" spans="1:5" ht="18.75" customHeight="1" x14ac:dyDescent="0.25">
      <c r="A11" s="281" t="s">
        <v>354</v>
      </c>
      <c r="B11" s="282">
        <v>100</v>
      </c>
      <c r="C11" s="283"/>
      <c r="D11" s="284">
        <f>SUBTOTAL(9,D12:D36)</f>
        <v>0</v>
      </c>
      <c r="E11" s="284"/>
    </row>
    <row r="12" spans="1:5" ht="18.75" customHeight="1" x14ac:dyDescent="0.25">
      <c r="A12" s="281" t="s">
        <v>6</v>
      </c>
      <c r="B12" s="282">
        <v>110</v>
      </c>
      <c r="C12" s="285"/>
      <c r="D12" s="286"/>
      <c r="E12" s="286"/>
    </row>
    <row r="13" spans="1:5" ht="18.75" customHeight="1" x14ac:dyDescent="0.25">
      <c r="A13" s="287" t="s">
        <v>94</v>
      </c>
      <c r="B13" s="288">
        <v>111</v>
      </c>
      <c r="C13" s="289"/>
      <c r="D13" s="286"/>
      <c r="E13" s="286"/>
    </row>
    <row r="14" spans="1:5" ht="18.75" customHeight="1" x14ac:dyDescent="0.25">
      <c r="A14" s="287" t="s">
        <v>95</v>
      </c>
      <c r="B14" s="288">
        <v>112</v>
      </c>
      <c r="C14" s="289"/>
      <c r="D14" s="286"/>
      <c r="E14" s="286"/>
    </row>
    <row r="15" spans="1:5" ht="18.75" customHeight="1" x14ac:dyDescent="0.25">
      <c r="A15" s="281" t="s">
        <v>355</v>
      </c>
      <c r="B15" s="282">
        <v>120</v>
      </c>
      <c r="C15" s="289"/>
      <c r="D15" s="284">
        <f>SUBTOTAL(9,D16:D18)</f>
        <v>0</v>
      </c>
      <c r="E15" s="284"/>
    </row>
    <row r="16" spans="1:5" ht="18.75" customHeight="1" x14ac:dyDescent="0.25">
      <c r="A16" s="287" t="s">
        <v>356</v>
      </c>
      <c r="B16" s="288">
        <v>121</v>
      </c>
      <c r="C16" s="289"/>
      <c r="D16" s="286"/>
      <c r="E16" s="286"/>
    </row>
    <row r="17" spans="1:5" ht="18.75" customHeight="1" x14ac:dyDescent="0.25">
      <c r="A17" s="287" t="s">
        <v>357</v>
      </c>
      <c r="B17" s="288">
        <v>122</v>
      </c>
      <c r="C17" s="289"/>
      <c r="D17" s="286"/>
      <c r="E17" s="286"/>
    </row>
    <row r="18" spans="1:5" ht="18.75" customHeight="1" x14ac:dyDescent="0.25">
      <c r="A18" s="287" t="s">
        <v>358</v>
      </c>
      <c r="B18" s="288">
        <v>123</v>
      </c>
      <c r="C18" s="289"/>
      <c r="D18" s="286"/>
      <c r="E18" s="290"/>
    </row>
    <row r="19" spans="1:5" ht="18.75" customHeight="1" x14ac:dyDescent="0.25">
      <c r="A19" s="281" t="s">
        <v>7</v>
      </c>
      <c r="B19" s="282">
        <v>130</v>
      </c>
      <c r="C19" s="285"/>
      <c r="D19" s="284">
        <f>SUBTOTAL(9,D20:D27)</f>
        <v>0</v>
      </c>
      <c r="E19" s="291"/>
    </row>
    <row r="20" spans="1:5" ht="18.75" customHeight="1" x14ac:dyDescent="0.25">
      <c r="A20" s="287" t="s">
        <v>359</v>
      </c>
      <c r="B20" s="288">
        <v>131</v>
      </c>
      <c r="C20" s="289"/>
      <c r="D20" s="286"/>
      <c r="E20" s="291"/>
    </row>
    <row r="21" spans="1:5" ht="18.75" customHeight="1" x14ac:dyDescent="0.25">
      <c r="A21" s="287" t="s">
        <v>96</v>
      </c>
      <c r="B21" s="288">
        <v>132</v>
      </c>
      <c r="C21" s="289"/>
      <c r="D21" s="286"/>
      <c r="E21" s="291"/>
    </row>
    <row r="22" spans="1:5" ht="18.75" customHeight="1" x14ac:dyDescent="0.25">
      <c r="A22" s="287" t="s">
        <v>97</v>
      </c>
      <c r="B22" s="288">
        <v>133</v>
      </c>
      <c r="C22" s="289"/>
      <c r="D22" s="286"/>
      <c r="E22" s="290"/>
    </row>
    <row r="23" spans="1:5" ht="18.75" customHeight="1" x14ac:dyDescent="0.25">
      <c r="A23" s="287" t="s">
        <v>98</v>
      </c>
      <c r="B23" s="288">
        <v>134</v>
      </c>
      <c r="C23" s="289"/>
      <c r="D23" s="286"/>
      <c r="E23" s="290"/>
    </row>
    <row r="24" spans="1:5" ht="18.75" customHeight="1" x14ac:dyDescent="0.25">
      <c r="A24" s="287" t="s">
        <v>99</v>
      </c>
      <c r="B24" s="288">
        <v>135</v>
      </c>
      <c r="C24" s="289"/>
      <c r="D24" s="286"/>
      <c r="E24" s="290"/>
    </row>
    <row r="25" spans="1:5" ht="18.75" customHeight="1" x14ac:dyDescent="0.25">
      <c r="A25" s="287" t="s">
        <v>360</v>
      </c>
      <c r="B25" s="288">
        <v>136</v>
      </c>
      <c r="C25" s="289"/>
      <c r="D25" s="286"/>
      <c r="E25" s="290"/>
    </row>
    <row r="26" spans="1:5" ht="18.75" customHeight="1" x14ac:dyDescent="0.25">
      <c r="A26" s="287" t="s">
        <v>361</v>
      </c>
      <c r="B26" s="288">
        <v>137</v>
      </c>
      <c r="C26" s="289"/>
      <c r="D26" s="286"/>
      <c r="E26" s="290"/>
    </row>
    <row r="27" spans="1:5" ht="18.75" customHeight="1" x14ac:dyDescent="0.25">
      <c r="A27" s="287" t="s">
        <v>362</v>
      </c>
      <c r="B27" s="288">
        <v>139</v>
      </c>
      <c r="C27" s="289"/>
      <c r="D27" s="286"/>
      <c r="E27" s="290"/>
    </row>
    <row r="28" spans="1:5" ht="18.75" customHeight="1" x14ac:dyDescent="0.25">
      <c r="A28" s="292" t="s">
        <v>8</v>
      </c>
      <c r="B28" s="285">
        <v>140</v>
      </c>
      <c r="C28" s="289"/>
      <c r="D28" s="284">
        <f>SUBTOTAL(9,D29:D30)</f>
        <v>0</v>
      </c>
      <c r="E28" s="284"/>
    </row>
    <row r="29" spans="1:5" ht="18.75" customHeight="1" x14ac:dyDescent="0.25">
      <c r="A29" s="293" t="s">
        <v>100</v>
      </c>
      <c r="B29" s="289">
        <v>141</v>
      </c>
      <c r="C29" s="289"/>
      <c r="D29" s="286"/>
      <c r="E29" s="286"/>
    </row>
    <row r="30" spans="1:5" ht="18.75" customHeight="1" x14ac:dyDescent="0.25">
      <c r="A30" s="293" t="s">
        <v>101</v>
      </c>
      <c r="B30" s="289">
        <v>149</v>
      </c>
      <c r="C30" s="289"/>
      <c r="D30" s="286"/>
      <c r="E30" s="290"/>
    </row>
    <row r="31" spans="1:5" ht="18.75" customHeight="1" x14ac:dyDescent="0.25">
      <c r="A31" s="281" t="s">
        <v>9</v>
      </c>
      <c r="B31" s="282">
        <v>150</v>
      </c>
      <c r="C31" s="285"/>
      <c r="D31" s="284">
        <f>SUBTOTAL(9,D32:D36)</f>
        <v>0</v>
      </c>
      <c r="E31" s="290"/>
    </row>
    <row r="32" spans="1:5" ht="18.75" customHeight="1" x14ac:dyDescent="0.25">
      <c r="A32" s="287" t="s">
        <v>102</v>
      </c>
      <c r="B32" s="288">
        <v>151</v>
      </c>
      <c r="C32" s="289"/>
      <c r="D32" s="286"/>
      <c r="E32" s="290"/>
    </row>
    <row r="33" spans="1:5" ht="18.75" customHeight="1" x14ac:dyDescent="0.25">
      <c r="A33" s="287" t="s">
        <v>103</v>
      </c>
      <c r="B33" s="288">
        <v>152</v>
      </c>
      <c r="C33" s="289"/>
      <c r="D33" s="286"/>
      <c r="E33" s="290"/>
    </row>
    <row r="34" spans="1:5" ht="18.75" customHeight="1" x14ac:dyDescent="0.25">
      <c r="A34" s="287" t="s">
        <v>104</v>
      </c>
      <c r="B34" s="288">
        <v>153</v>
      </c>
      <c r="C34" s="289"/>
      <c r="D34" s="286"/>
      <c r="E34" s="290"/>
    </row>
    <row r="35" spans="1:5" ht="18.75" customHeight="1" x14ac:dyDescent="0.25">
      <c r="A35" s="287" t="s">
        <v>363</v>
      </c>
      <c r="B35" s="288">
        <v>154</v>
      </c>
      <c r="C35" s="289"/>
      <c r="D35" s="286"/>
      <c r="E35" s="290"/>
    </row>
    <row r="36" spans="1:5" ht="18.75" customHeight="1" x14ac:dyDescent="0.25">
      <c r="A36" s="294" t="s">
        <v>105</v>
      </c>
      <c r="B36" s="295">
        <v>155</v>
      </c>
      <c r="C36" s="296"/>
      <c r="D36" s="297"/>
      <c r="E36" s="298"/>
    </row>
    <row r="37" spans="1:5" ht="18.75" customHeight="1" x14ac:dyDescent="0.25">
      <c r="A37" s="299"/>
      <c r="B37" s="300"/>
      <c r="C37" s="301"/>
      <c r="D37" s="302"/>
      <c r="E37" s="303"/>
    </row>
    <row r="38" spans="1:5" ht="18.75" customHeight="1" x14ac:dyDescent="0.25">
      <c r="A38" s="281" t="s">
        <v>364</v>
      </c>
      <c r="B38" s="282">
        <v>200</v>
      </c>
      <c r="C38" s="278"/>
      <c r="D38" s="304">
        <f>SUBTOTAL(9,D39:D73)</f>
        <v>0</v>
      </c>
      <c r="E38" s="304"/>
    </row>
    <row r="39" spans="1:5" ht="18.75" customHeight="1" x14ac:dyDescent="0.25">
      <c r="A39" s="281" t="s">
        <v>106</v>
      </c>
      <c r="B39" s="282">
        <v>210</v>
      </c>
      <c r="C39" s="285"/>
      <c r="D39" s="286">
        <f>SUBTOTAL(9,D40:D46)</f>
        <v>0</v>
      </c>
      <c r="E39" s="305"/>
    </row>
    <row r="40" spans="1:5" ht="18.75" customHeight="1" x14ac:dyDescent="0.25">
      <c r="A40" s="293" t="s">
        <v>107</v>
      </c>
      <c r="B40" s="288">
        <v>211</v>
      </c>
      <c r="C40" s="289"/>
      <c r="D40" s="286"/>
      <c r="E40" s="290"/>
    </row>
    <row r="41" spans="1:5" ht="18.75" customHeight="1" x14ac:dyDescent="0.25">
      <c r="A41" s="293" t="s">
        <v>365</v>
      </c>
      <c r="B41" s="288">
        <v>212</v>
      </c>
      <c r="C41" s="289"/>
      <c r="D41" s="286"/>
      <c r="E41" s="290"/>
    </row>
    <row r="42" spans="1:5" ht="18.75" customHeight="1" x14ac:dyDescent="0.25">
      <c r="A42" s="293" t="s">
        <v>366</v>
      </c>
      <c r="B42" s="288">
        <v>213</v>
      </c>
      <c r="C42" s="289"/>
      <c r="D42" s="286"/>
      <c r="E42" s="290"/>
    </row>
    <row r="43" spans="1:5" ht="18.75" customHeight="1" x14ac:dyDescent="0.25">
      <c r="A43" s="293" t="s">
        <v>367</v>
      </c>
      <c r="B43" s="288">
        <v>214</v>
      </c>
      <c r="C43" s="289"/>
      <c r="D43" s="286"/>
      <c r="E43" s="290"/>
    </row>
    <row r="44" spans="1:5" ht="18.75" customHeight="1" x14ac:dyDescent="0.25">
      <c r="A44" s="293" t="s">
        <v>368</v>
      </c>
      <c r="B44" s="288">
        <v>215</v>
      </c>
      <c r="C44" s="289"/>
      <c r="D44" s="286"/>
      <c r="E44" s="290"/>
    </row>
    <row r="45" spans="1:5" ht="18.75" customHeight="1" x14ac:dyDescent="0.25">
      <c r="A45" s="293" t="s">
        <v>369</v>
      </c>
      <c r="B45" s="288">
        <v>216</v>
      </c>
      <c r="C45" s="289"/>
      <c r="D45" s="286"/>
      <c r="E45" s="290"/>
    </row>
    <row r="46" spans="1:5" ht="18.75" customHeight="1" x14ac:dyDescent="0.25">
      <c r="A46" s="293" t="s">
        <v>370</v>
      </c>
      <c r="B46" s="288">
        <v>219</v>
      </c>
      <c r="C46" s="289"/>
      <c r="D46" s="286"/>
      <c r="E46" s="290"/>
    </row>
    <row r="47" spans="1:5" ht="18.75" customHeight="1" x14ac:dyDescent="0.25">
      <c r="A47" s="281" t="s">
        <v>108</v>
      </c>
      <c r="B47" s="282">
        <v>220</v>
      </c>
      <c r="C47" s="285"/>
      <c r="D47" s="284">
        <f>SUBTOTAL(9,D48:D56)</f>
        <v>0</v>
      </c>
      <c r="E47" s="305"/>
    </row>
    <row r="48" spans="1:5" ht="18.75" customHeight="1" x14ac:dyDescent="0.25">
      <c r="A48" s="287" t="s">
        <v>109</v>
      </c>
      <c r="B48" s="288">
        <v>221</v>
      </c>
      <c r="C48" s="289"/>
      <c r="D48" s="284">
        <f>SUBTOTAL(9,D49:D50)</f>
        <v>0</v>
      </c>
      <c r="E48" s="290"/>
    </row>
    <row r="49" spans="1:5" ht="18.75" customHeight="1" x14ac:dyDescent="0.25">
      <c r="A49" s="287" t="s">
        <v>110</v>
      </c>
      <c r="B49" s="288">
        <v>222</v>
      </c>
      <c r="C49" s="289"/>
      <c r="D49" s="286"/>
      <c r="E49" s="290"/>
    </row>
    <row r="50" spans="1:5" ht="18.75" customHeight="1" x14ac:dyDescent="0.25">
      <c r="A50" s="287" t="s">
        <v>111</v>
      </c>
      <c r="B50" s="288">
        <v>223</v>
      </c>
      <c r="C50" s="289"/>
      <c r="D50" s="286"/>
      <c r="E50" s="290"/>
    </row>
    <row r="51" spans="1:5" ht="18.75" customHeight="1" x14ac:dyDescent="0.25">
      <c r="A51" s="287" t="s">
        <v>112</v>
      </c>
      <c r="B51" s="288">
        <v>224</v>
      </c>
      <c r="C51" s="289"/>
      <c r="D51" s="286">
        <f>SUBTOTAL(9,D52:D53)</f>
        <v>0</v>
      </c>
      <c r="E51" s="305"/>
    </row>
    <row r="52" spans="1:5" ht="18.75" customHeight="1" x14ac:dyDescent="0.25">
      <c r="A52" s="287" t="s">
        <v>110</v>
      </c>
      <c r="B52" s="288">
        <v>225</v>
      </c>
      <c r="C52" s="289"/>
      <c r="D52" s="286"/>
      <c r="E52" s="290"/>
    </row>
    <row r="53" spans="1:5" ht="18.75" customHeight="1" x14ac:dyDescent="0.25">
      <c r="A53" s="287" t="s">
        <v>111</v>
      </c>
      <c r="B53" s="288">
        <v>226</v>
      </c>
      <c r="C53" s="289"/>
      <c r="D53" s="286"/>
      <c r="E53" s="290"/>
    </row>
    <row r="54" spans="1:5" ht="18.75" customHeight="1" x14ac:dyDescent="0.25">
      <c r="A54" s="287" t="s">
        <v>113</v>
      </c>
      <c r="B54" s="288">
        <v>227</v>
      </c>
      <c r="C54" s="289"/>
      <c r="D54" s="286">
        <f>SUBTOTAL(9,D55:D56)</f>
        <v>0</v>
      </c>
      <c r="E54" s="290"/>
    </row>
    <row r="55" spans="1:5" ht="18.75" customHeight="1" x14ac:dyDescent="0.25">
      <c r="A55" s="287" t="s">
        <v>110</v>
      </c>
      <c r="B55" s="288">
        <v>228</v>
      </c>
      <c r="C55" s="289"/>
      <c r="D55" s="286"/>
      <c r="E55" s="290"/>
    </row>
    <row r="56" spans="1:5" ht="18.75" customHeight="1" x14ac:dyDescent="0.25">
      <c r="A56" s="287" t="s">
        <v>111</v>
      </c>
      <c r="B56" s="288">
        <v>229</v>
      </c>
      <c r="C56" s="289"/>
      <c r="D56" s="286"/>
      <c r="E56" s="290"/>
    </row>
    <row r="57" spans="1:5" ht="18.75" customHeight="1" x14ac:dyDescent="0.25">
      <c r="A57" s="281" t="s">
        <v>115</v>
      </c>
      <c r="B57" s="282">
        <v>230</v>
      </c>
      <c r="C57" s="289"/>
      <c r="D57" s="286">
        <f>SUBTOTAL(9,D58:D59)</f>
        <v>0</v>
      </c>
      <c r="E57" s="290"/>
    </row>
    <row r="58" spans="1:5" ht="18.75" customHeight="1" x14ac:dyDescent="0.25">
      <c r="A58" s="287" t="s">
        <v>110</v>
      </c>
      <c r="B58" s="288">
        <v>231</v>
      </c>
      <c r="C58" s="285"/>
      <c r="D58" s="284"/>
      <c r="E58" s="305"/>
    </row>
    <row r="59" spans="1:5" ht="18.75" customHeight="1" x14ac:dyDescent="0.25">
      <c r="A59" s="287" t="s">
        <v>111</v>
      </c>
      <c r="B59" s="288">
        <v>232</v>
      </c>
      <c r="C59" s="289"/>
      <c r="D59" s="286"/>
      <c r="E59" s="290"/>
    </row>
    <row r="60" spans="1:5" ht="18.75" customHeight="1" x14ac:dyDescent="0.25">
      <c r="A60" s="281" t="s">
        <v>371</v>
      </c>
      <c r="B60" s="282">
        <v>240</v>
      </c>
      <c r="C60" s="289"/>
      <c r="D60" s="286"/>
      <c r="E60" s="290"/>
    </row>
    <row r="61" spans="1:5" ht="18.75" customHeight="1" x14ac:dyDescent="0.25">
      <c r="A61" s="287" t="s">
        <v>372</v>
      </c>
      <c r="B61" s="288">
        <v>241</v>
      </c>
      <c r="C61" s="289"/>
      <c r="D61" s="286"/>
      <c r="E61" s="290"/>
    </row>
    <row r="62" spans="1:5" ht="18.75" customHeight="1" x14ac:dyDescent="0.25">
      <c r="A62" s="287" t="s">
        <v>373</v>
      </c>
      <c r="B62" s="288">
        <v>242</v>
      </c>
      <c r="C62" s="289"/>
      <c r="D62" s="286"/>
      <c r="E62" s="290"/>
    </row>
    <row r="63" spans="1:5" ht="18.75" customHeight="1" x14ac:dyDescent="0.25">
      <c r="A63" s="281" t="s">
        <v>374</v>
      </c>
      <c r="B63" s="282">
        <v>250</v>
      </c>
      <c r="C63" s="289"/>
      <c r="D63" s="286">
        <f>SUBTOTAL(9,D64:D68)</f>
        <v>0</v>
      </c>
      <c r="E63" s="290"/>
    </row>
    <row r="64" spans="1:5" ht="18.75" customHeight="1" x14ac:dyDescent="0.25">
      <c r="A64" s="287" t="s">
        <v>116</v>
      </c>
      <c r="B64" s="288">
        <v>251</v>
      </c>
      <c r="C64" s="285"/>
      <c r="D64" s="284"/>
      <c r="E64" s="305"/>
    </row>
    <row r="65" spans="1:6" ht="18.75" customHeight="1" x14ac:dyDescent="0.25">
      <c r="A65" s="287" t="s">
        <v>375</v>
      </c>
      <c r="B65" s="288">
        <v>252</v>
      </c>
      <c r="C65" s="289"/>
      <c r="D65" s="286"/>
      <c r="E65" s="290"/>
    </row>
    <row r="66" spans="1:6" ht="23.25" customHeight="1" x14ac:dyDescent="0.25">
      <c r="A66" s="287" t="s">
        <v>376</v>
      </c>
      <c r="B66" s="288">
        <v>253</v>
      </c>
      <c r="C66" s="289"/>
      <c r="D66" s="286"/>
      <c r="E66" s="290"/>
    </row>
    <row r="67" spans="1:6" ht="18.75" customHeight="1" x14ac:dyDescent="0.25">
      <c r="A67" s="287" t="s">
        <v>377</v>
      </c>
      <c r="B67" s="288">
        <v>254</v>
      </c>
      <c r="C67" s="289"/>
      <c r="D67" s="286"/>
      <c r="E67" s="290"/>
    </row>
    <row r="68" spans="1:6" ht="18.75" customHeight="1" x14ac:dyDescent="0.25">
      <c r="A68" s="287" t="s">
        <v>378</v>
      </c>
      <c r="B68" s="288">
        <v>255</v>
      </c>
      <c r="C68" s="289"/>
      <c r="D68" s="286"/>
      <c r="E68" s="290"/>
    </row>
    <row r="69" spans="1:6" ht="18.75" customHeight="1" x14ac:dyDescent="0.25">
      <c r="A69" s="281" t="s">
        <v>117</v>
      </c>
      <c r="B69" s="282">
        <v>260</v>
      </c>
      <c r="C69" s="289"/>
      <c r="D69" s="284">
        <f>SUBTOTAL(9,D70:D73)</f>
        <v>0</v>
      </c>
      <c r="E69" s="284"/>
    </row>
    <row r="70" spans="1:6" ht="18.75" customHeight="1" x14ac:dyDescent="0.25">
      <c r="A70" s="287" t="s">
        <v>118</v>
      </c>
      <c r="B70" s="288">
        <v>261</v>
      </c>
      <c r="C70" s="289"/>
      <c r="D70" s="286"/>
      <c r="E70" s="286"/>
    </row>
    <row r="71" spans="1:6" ht="18.75" customHeight="1" x14ac:dyDescent="0.25">
      <c r="A71" s="306" t="s">
        <v>119</v>
      </c>
      <c r="B71" s="288">
        <v>262</v>
      </c>
      <c r="C71" s="289"/>
      <c r="D71" s="286"/>
      <c r="E71" s="286"/>
    </row>
    <row r="72" spans="1:6" ht="18.75" customHeight="1" x14ac:dyDescent="0.25">
      <c r="A72" s="306" t="s">
        <v>379</v>
      </c>
      <c r="B72" s="288">
        <v>263</v>
      </c>
      <c r="C72" s="289"/>
      <c r="D72" s="286"/>
      <c r="E72" s="290"/>
    </row>
    <row r="73" spans="1:6" ht="18.75" customHeight="1" x14ac:dyDescent="0.25">
      <c r="A73" s="307" t="s">
        <v>120</v>
      </c>
      <c r="B73" s="295">
        <v>268</v>
      </c>
      <c r="C73" s="296"/>
      <c r="D73" s="297"/>
      <c r="E73" s="298"/>
    </row>
    <row r="74" spans="1:6" ht="18.75" customHeight="1" x14ac:dyDescent="0.25">
      <c r="A74" s="300"/>
      <c r="B74" s="300"/>
      <c r="C74" s="301"/>
      <c r="D74" s="302"/>
      <c r="E74" s="303"/>
    </row>
    <row r="75" spans="1:6" ht="18.75" customHeight="1" x14ac:dyDescent="0.25">
      <c r="A75" s="308" t="s">
        <v>176</v>
      </c>
      <c r="B75" s="308">
        <v>270</v>
      </c>
      <c r="C75" s="309"/>
      <c r="D75" s="310">
        <f>SUBTOTAL(9,D11:D73)</f>
        <v>0</v>
      </c>
      <c r="E75" s="310"/>
    </row>
    <row r="76" spans="1:6" ht="18.75" customHeight="1" x14ac:dyDescent="0.25">
      <c r="A76" s="311"/>
      <c r="B76" s="311"/>
      <c r="C76" s="312"/>
      <c r="D76" s="313"/>
      <c r="E76" s="314"/>
      <c r="F76" s="63"/>
    </row>
    <row r="77" spans="1:6" ht="18.75" customHeight="1" x14ac:dyDescent="0.25">
      <c r="A77" s="315"/>
      <c r="B77" s="315"/>
      <c r="C77" s="316"/>
      <c r="D77" s="317"/>
      <c r="E77" s="318"/>
      <c r="F77" s="63"/>
    </row>
    <row r="78" spans="1:6" ht="18.75" customHeight="1" x14ac:dyDescent="0.25">
      <c r="A78" s="319"/>
      <c r="B78" s="320"/>
      <c r="C78" s="320"/>
      <c r="D78" s="321"/>
      <c r="E78" s="322"/>
      <c r="F78" s="63"/>
    </row>
    <row r="79" spans="1:6" ht="18.75" customHeight="1" x14ac:dyDescent="0.25">
      <c r="A79" s="271" t="s">
        <v>10</v>
      </c>
      <c r="B79" s="271" t="s">
        <v>5</v>
      </c>
      <c r="C79" s="272" t="s">
        <v>13</v>
      </c>
      <c r="D79" s="323" t="s">
        <v>128</v>
      </c>
      <c r="E79" s="323"/>
    </row>
    <row r="80" spans="1:6" ht="18.75" customHeight="1" x14ac:dyDescent="0.25">
      <c r="A80" s="276"/>
      <c r="B80" s="277"/>
      <c r="C80" s="278"/>
      <c r="D80" s="324"/>
      <c r="E80" s="324"/>
    </row>
    <row r="81" spans="1:5" ht="18.75" customHeight="1" x14ac:dyDescent="0.25">
      <c r="A81" s="281" t="s">
        <v>380</v>
      </c>
      <c r="B81" s="282">
        <v>300</v>
      </c>
      <c r="C81" s="283"/>
      <c r="D81" s="284">
        <f>SUBTOTAL(9,D82:D101)</f>
        <v>0</v>
      </c>
      <c r="E81" s="284"/>
    </row>
    <row r="82" spans="1:5" ht="18.75" customHeight="1" x14ac:dyDescent="0.25">
      <c r="A82" s="281" t="s">
        <v>11</v>
      </c>
      <c r="B82" s="282">
        <v>310</v>
      </c>
      <c r="C82" s="285"/>
      <c r="D82" s="284">
        <f>SUBTOTAL(9,D83:D92)</f>
        <v>0</v>
      </c>
      <c r="E82" s="284"/>
    </row>
    <row r="83" spans="1:5" ht="18.75" customHeight="1" x14ac:dyDescent="0.25">
      <c r="A83" s="287" t="s">
        <v>381</v>
      </c>
      <c r="B83" s="288">
        <v>311</v>
      </c>
      <c r="C83" s="289"/>
      <c r="D83" s="286"/>
      <c r="E83" s="290"/>
    </row>
    <row r="84" spans="1:5" ht="18.75" customHeight="1" x14ac:dyDescent="0.25">
      <c r="A84" s="287" t="s">
        <v>382</v>
      </c>
      <c r="B84" s="288">
        <v>312</v>
      </c>
      <c r="C84" s="289"/>
      <c r="D84" s="286"/>
      <c r="E84" s="290"/>
    </row>
    <row r="85" spans="1:5" ht="18.75" customHeight="1" x14ac:dyDescent="0.25">
      <c r="A85" s="287" t="s">
        <v>383</v>
      </c>
      <c r="B85" s="288">
        <v>313</v>
      </c>
      <c r="C85" s="289"/>
      <c r="D85" s="286"/>
      <c r="E85" s="290"/>
    </row>
    <row r="86" spans="1:5" ht="18.75" customHeight="1" x14ac:dyDescent="0.25">
      <c r="A86" s="287" t="s">
        <v>384</v>
      </c>
      <c r="B86" s="288">
        <v>314</v>
      </c>
      <c r="C86" s="289"/>
      <c r="D86" s="286"/>
      <c r="E86" s="290"/>
    </row>
    <row r="87" spans="1:5" ht="18.75" customHeight="1" x14ac:dyDescent="0.25">
      <c r="A87" s="287" t="s">
        <v>426</v>
      </c>
      <c r="B87" s="288">
        <v>315</v>
      </c>
      <c r="C87" s="289"/>
      <c r="D87" s="175"/>
      <c r="E87" s="290"/>
    </row>
    <row r="88" spans="1:5" ht="18.75" customHeight="1" x14ac:dyDescent="0.25">
      <c r="A88" s="287" t="s">
        <v>385</v>
      </c>
      <c r="B88" s="288">
        <v>316</v>
      </c>
      <c r="C88" s="289"/>
      <c r="D88" s="286"/>
      <c r="E88" s="325"/>
    </row>
    <row r="89" spans="1:5" ht="18.75" customHeight="1" x14ac:dyDescent="0.25">
      <c r="A89" s="287" t="s">
        <v>386</v>
      </c>
      <c r="B89" s="288">
        <v>317</v>
      </c>
      <c r="C89" s="289"/>
      <c r="D89" s="326"/>
      <c r="E89" s="327"/>
    </row>
    <row r="90" spans="1:5" ht="18.75" customHeight="1" x14ac:dyDescent="0.25">
      <c r="A90" s="287" t="s">
        <v>387</v>
      </c>
      <c r="B90" s="288">
        <v>318</v>
      </c>
      <c r="C90" s="289"/>
      <c r="D90" s="286"/>
      <c r="E90" s="325"/>
    </row>
    <row r="91" spans="1:5" ht="18.75" customHeight="1" x14ac:dyDescent="0.25">
      <c r="A91" s="287" t="s">
        <v>388</v>
      </c>
      <c r="B91" s="288">
        <v>319</v>
      </c>
      <c r="C91" s="289"/>
      <c r="D91" s="286"/>
      <c r="E91" s="290"/>
    </row>
    <row r="92" spans="1:5" ht="18.75" customHeight="1" x14ac:dyDescent="0.25">
      <c r="A92" s="287" t="s">
        <v>389</v>
      </c>
      <c r="B92" s="288">
        <v>320</v>
      </c>
      <c r="C92" s="285"/>
      <c r="D92" s="286"/>
      <c r="E92" s="290"/>
    </row>
    <row r="93" spans="1:5" ht="18.75" customHeight="1" x14ac:dyDescent="0.25">
      <c r="A93" s="287" t="s">
        <v>390</v>
      </c>
      <c r="B93" s="288">
        <v>321</v>
      </c>
      <c r="C93" s="285"/>
      <c r="D93" s="286"/>
      <c r="E93" s="290"/>
    </row>
    <row r="94" spans="1:5" ht="18.75" customHeight="1" x14ac:dyDescent="0.25">
      <c r="A94" s="287" t="s">
        <v>391</v>
      </c>
      <c r="B94" s="288">
        <v>322</v>
      </c>
      <c r="C94" s="285"/>
      <c r="D94" s="286"/>
      <c r="E94" s="290"/>
    </row>
    <row r="95" spans="1:5" ht="18.75" customHeight="1" x14ac:dyDescent="0.25">
      <c r="A95" s="287" t="s">
        <v>392</v>
      </c>
      <c r="B95" s="288">
        <v>323</v>
      </c>
      <c r="C95" s="285"/>
      <c r="D95" s="286"/>
      <c r="E95" s="290"/>
    </row>
    <row r="96" spans="1:5" ht="18.75" customHeight="1" x14ac:dyDescent="0.25">
      <c r="A96" s="287" t="s">
        <v>393</v>
      </c>
      <c r="B96" s="288">
        <v>324</v>
      </c>
      <c r="C96" s="285"/>
      <c r="D96" s="286"/>
      <c r="E96" s="290"/>
    </row>
    <row r="97" spans="1:5" ht="18.75" customHeight="1" x14ac:dyDescent="0.25">
      <c r="A97" s="281" t="s">
        <v>121</v>
      </c>
      <c r="B97" s="282">
        <v>330</v>
      </c>
      <c r="C97" s="285"/>
      <c r="D97" s="284">
        <f>SUBTOTAL(9,D98:D101)</f>
        <v>0</v>
      </c>
      <c r="E97" s="284"/>
    </row>
    <row r="98" spans="1:5" ht="18.75" customHeight="1" x14ac:dyDescent="0.25">
      <c r="A98" s="287" t="s">
        <v>394</v>
      </c>
      <c r="B98" s="288">
        <v>331</v>
      </c>
      <c r="C98" s="289"/>
      <c r="D98" s="286"/>
      <c r="E98" s="290"/>
    </row>
    <row r="99" spans="1:5" ht="18.75" customHeight="1" x14ac:dyDescent="0.25">
      <c r="A99" s="287" t="s">
        <v>395</v>
      </c>
      <c r="B99" s="288">
        <v>332</v>
      </c>
      <c r="C99" s="289"/>
      <c r="D99" s="286"/>
      <c r="E99" s="290"/>
    </row>
    <row r="100" spans="1:5" ht="18.75" customHeight="1" x14ac:dyDescent="0.25">
      <c r="A100" s="287" t="s">
        <v>396</v>
      </c>
      <c r="B100" s="288">
        <v>333</v>
      </c>
      <c r="C100" s="289"/>
      <c r="D100" s="286"/>
      <c r="E100" s="290"/>
    </row>
    <row r="101" spans="1:5" ht="18.75" customHeight="1" x14ac:dyDescent="0.25">
      <c r="A101" s="287" t="s">
        <v>397</v>
      </c>
      <c r="B101" s="288">
        <v>334</v>
      </c>
      <c r="C101" s="289"/>
      <c r="D101" s="286"/>
      <c r="E101" s="290"/>
    </row>
    <row r="102" spans="1:5" ht="18.75" customHeight="1" x14ac:dyDescent="0.25">
      <c r="A102" s="287" t="s">
        <v>398</v>
      </c>
      <c r="B102" s="288">
        <v>335</v>
      </c>
      <c r="C102" s="289"/>
      <c r="D102" s="286"/>
      <c r="E102" s="290"/>
    </row>
    <row r="103" spans="1:5" ht="18.75" customHeight="1" x14ac:dyDescent="0.25">
      <c r="A103" s="287" t="s">
        <v>399</v>
      </c>
      <c r="B103" s="288">
        <v>336</v>
      </c>
      <c r="C103" s="289"/>
      <c r="D103" s="286"/>
      <c r="E103" s="290"/>
    </row>
    <row r="104" spans="1:5" ht="18.75" customHeight="1" x14ac:dyDescent="0.25">
      <c r="A104" s="287" t="s">
        <v>400</v>
      </c>
      <c r="B104" s="288">
        <v>337</v>
      </c>
      <c r="C104" s="289"/>
      <c r="D104" s="286"/>
      <c r="E104" s="290"/>
    </row>
    <row r="105" spans="1:5" ht="18.75" customHeight="1" x14ac:dyDescent="0.25">
      <c r="A105" s="287" t="s">
        <v>401</v>
      </c>
      <c r="B105" s="288">
        <v>338</v>
      </c>
      <c r="C105" s="289"/>
      <c r="D105" s="286"/>
      <c r="E105" s="290"/>
    </row>
    <row r="106" spans="1:5" ht="18.75" customHeight="1" x14ac:dyDescent="0.25">
      <c r="A106" s="287" t="s">
        <v>402</v>
      </c>
      <c r="B106" s="288">
        <v>339</v>
      </c>
      <c r="C106" s="289"/>
      <c r="D106" s="286"/>
      <c r="E106" s="290"/>
    </row>
    <row r="107" spans="1:5" ht="18.75" customHeight="1" x14ac:dyDescent="0.25">
      <c r="A107" s="287" t="s">
        <v>403</v>
      </c>
      <c r="B107" s="288">
        <v>340</v>
      </c>
      <c r="C107" s="289"/>
      <c r="D107" s="286"/>
      <c r="E107" s="290"/>
    </row>
    <row r="108" spans="1:5" ht="18.75" customHeight="1" x14ac:dyDescent="0.25">
      <c r="A108" s="287" t="s">
        <v>404</v>
      </c>
      <c r="B108" s="288">
        <v>341</v>
      </c>
      <c r="C108" s="289"/>
      <c r="D108" s="286"/>
      <c r="E108" s="290"/>
    </row>
    <row r="109" spans="1:5" ht="17.25" customHeight="1" x14ac:dyDescent="0.25">
      <c r="A109" s="287" t="s">
        <v>405</v>
      </c>
      <c r="B109" s="288">
        <v>342</v>
      </c>
      <c r="C109" s="289"/>
      <c r="D109" s="286"/>
      <c r="E109" s="290"/>
    </row>
    <row r="110" spans="1:5" ht="18.75" customHeight="1" x14ac:dyDescent="0.25">
      <c r="A110" s="294" t="s">
        <v>406</v>
      </c>
      <c r="B110" s="295">
        <v>343</v>
      </c>
      <c r="C110" s="296"/>
      <c r="D110" s="297"/>
      <c r="E110" s="298"/>
    </row>
    <row r="111" spans="1:5" ht="20.25" customHeight="1" x14ac:dyDescent="0.25">
      <c r="A111" s="328" t="s">
        <v>122</v>
      </c>
      <c r="B111" s="329">
        <v>400</v>
      </c>
      <c r="C111" s="330"/>
      <c r="D111" s="331">
        <f>SUBTOTAL(9,D112:D131)</f>
        <v>0</v>
      </c>
      <c r="E111" s="331"/>
    </row>
    <row r="112" spans="1:5" ht="20.25" customHeight="1" x14ac:dyDescent="0.25">
      <c r="A112" s="281" t="s">
        <v>12</v>
      </c>
      <c r="B112" s="282">
        <v>410</v>
      </c>
      <c r="C112" s="289"/>
      <c r="D112" s="284">
        <f>SUBTOTAL(9,D113:D125)</f>
        <v>0</v>
      </c>
      <c r="E112" s="284"/>
    </row>
    <row r="113" spans="1:5" ht="20.25" customHeight="1" x14ac:dyDescent="0.25">
      <c r="A113" s="287" t="s">
        <v>407</v>
      </c>
      <c r="B113" s="288">
        <v>411</v>
      </c>
      <c r="C113" s="289"/>
      <c r="D113" s="286"/>
      <c r="E113" s="290"/>
    </row>
    <row r="114" spans="1:5" ht="20.25" customHeight="1" x14ac:dyDescent="0.25">
      <c r="A114" s="332" t="s">
        <v>408</v>
      </c>
      <c r="B114" s="333" t="s">
        <v>409</v>
      </c>
      <c r="C114" s="289"/>
      <c r="D114" s="286"/>
      <c r="E114" s="290"/>
    </row>
    <row r="115" spans="1:5" ht="20.25" customHeight="1" x14ac:dyDescent="0.25">
      <c r="A115" s="332" t="s">
        <v>410</v>
      </c>
      <c r="B115" s="333" t="s">
        <v>411</v>
      </c>
      <c r="C115" s="289"/>
      <c r="D115" s="286"/>
      <c r="E115" s="290"/>
    </row>
    <row r="116" spans="1:5" ht="20.25" customHeight="1" x14ac:dyDescent="0.25">
      <c r="A116" s="287" t="s">
        <v>123</v>
      </c>
      <c r="B116" s="288">
        <v>412</v>
      </c>
      <c r="C116" s="289"/>
      <c r="D116" s="286"/>
      <c r="E116" s="290"/>
    </row>
    <row r="117" spans="1:5" ht="20.25" customHeight="1" x14ac:dyDescent="0.25">
      <c r="A117" s="287" t="s">
        <v>412</v>
      </c>
      <c r="B117" s="288">
        <v>413</v>
      </c>
      <c r="C117" s="289"/>
      <c r="D117" s="286"/>
      <c r="E117" s="290"/>
    </row>
    <row r="118" spans="1:5" ht="20.25" customHeight="1" x14ac:dyDescent="0.25">
      <c r="A118" s="306" t="s">
        <v>413</v>
      </c>
      <c r="B118" s="288">
        <v>414</v>
      </c>
      <c r="C118" s="334"/>
      <c r="D118" s="286"/>
      <c r="E118" s="290"/>
    </row>
    <row r="119" spans="1:5" ht="20.25" customHeight="1" x14ac:dyDescent="0.25">
      <c r="A119" s="287" t="s">
        <v>414</v>
      </c>
      <c r="B119" s="288">
        <v>415</v>
      </c>
      <c r="C119" s="289"/>
      <c r="D119" s="286"/>
      <c r="E119" s="290"/>
    </row>
    <row r="120" spans="1:5" ht="20.25" customHeight="1" x14ac:dyDescent="0.25">
      <c r="A120" s="287" t="s">
        <v>415</v>
      </c>
      <c r="B120" s="288">
        <v>416</v>
      </c>
      <c r="C120" s="289"/>
      <c r="D120" s="286"/>
      <c r="E120" s="290"/>
    </row>
    <row r="121" spans="1:5" ht="20.25" customHeight="1" x14ac:dyDescent="0.25">
      <c r="A121" s="287" t="s">
        <v>416</v>
      </c>
      <c r="B121" s="288">
        <v>417</v>
      </c>
      <c r="C121" s="289"/>
      <c r="D121" s="286"/>
      <c r="E121" s="290"/>
    </row>
    <row r="122" spans="1:5" ht="20.25" customHeight="1" x14ac:dyDescent="0.25">
      <c r="A122" s="287" t="s">
        <v>417</v>
      </c>
      <c r="B122" s="288">
        <v>418</v>
      </c>
      <c r="C122" s="289"/>
      <c r="D122" s="286"/>
      <c r="E122" s="290"/>
    </row>
    <row r="123" spans="1:5" ht="20.25" customHeight="1" x14ac:dyDescent="0.25">
      <c r="A123" s="287" t="s">
        <v>418</v>
      </c>
      <c r="B123" s="288">
        <v>419</v>
      </c>
      <c r="C123" s="289"/>
      <c r="D123" s="286"/>
      <c r="E123" s="290"/>
    </row>
    <row r="124" spans="1:5" ht="20.25" customHeight="1" x14ac:dyDescent="0.25">
      <c r="A124" s="287" t="s">
        <v>419</v>
      </c>
      <c r="B124" s="288">
        <v>420</v>
      </c>
      <c r="C124" s="289"/>
      <c r="D124" s="286"/>
      <c r="E124" s="290"/>
    </row>
    <row r="125" spans="1:5" ht="20.25" customHeight="1" x14ac:dyDescent="0.25">
      <c r="A125" s="287" t="s">
        <v>420</v>
      </c>
      <c r="B125" s="288">
        <v>421</v>
      </c>
      <c r="C125" s="289"/>
      <c r="D125" s="284">
        <f>SUBTOTAL(9,D126:D127)</f>
        <v>0</v>
      </c>
      <c r="E125" s="305"/>
    </row>
    <row r="126" spans="1:5" ht="20.25" customHeight="1" x14ac:dyDescent="0.25">
      <c r="A126" s="332" t="s">
        <v>421</v>
      </c>
      <c r="B126" s="333" t="s">
        <v>422</v>
      </c>
      <c r="C126" s="289"/>
      <c r="D126" s="286"/>
      <c r="E126" s="290"/>
    </row>
    <row r="127" spans="1:5" ht="20.25" customHeight="1" x14ac:dyDescent="0.25">
      <c r="A127" s="332" t="s">
        <v>423</v>
      </c>
      <c r="B127" s="333" t="s">
        <v>424</v>
      </c>
      <c r="C127" s="289"/>
      <c r="D127" s="286"/>
      <c r="E127" s="290"/>
    </row>
    <row r="128" spans="1:5" ht="20.25" customHeight="1" x14ac:dyDescent="0.25">
      <c r="A128" s="287" t="s">
        <v>425</v>
      </c>
      <c r="B128" s="288">
        <v>422</v>
      </c>
      <c r="C128" s="289"/>
      <c r="D128" s="286"/>
      <c r="E128" s="290"/>
    </row>
    <row r="129" spans="1:5" s="335" customFormat="1" ht="20.25" customHeight="1" x14ac:dyDescent="0.25">
      <c r="A129" s="292" t="s">
        <v>124</v>
      </c>
      <c r="B129" s="285">
        <v>430</v>
      </c>
      <c r="C129" s="285"/>
      <c r="D129" s="284">
        <f>SUBTOTAL(9,D130:D131)</f>
        <v>0</v>
      </c>
      <c r="E129" s="305"/>
    </row>
    <row r="130" spans="1:5" s="335" customFormat="1" ht="20.25" customHeight="1" x14ac:dyDescent="0.25">
      <c r="A130" s="293" t="s">
        <v>61</v>
      </c>
      <c r="B130" s="289">
        <v>432</v>
      </c>
      <c r="C130" s="289"/>
      <c r="D130" s="286"/>
      <c r="E130" s="290"/>
    </row>
    <row r="131" spans="1:5" s="335" customFormat="1" ht="20.25" customHeight="1" x14ac:dyDescent="0.25">
      <c r="A131" s="336" t="s">
        <v>62</v>
      </c>
      <c r="B131" s="296">
        <v>433</v>
      </c>
      <c r="C131" s="296"/>
      <c r="D131" s="297"/>
      <c r="E131" s="337"/>
    </row>
    <row r="132" spans="1:5" x14ac:dyDescent="0.25">
      <c r="A132" s="300"/>
      <c r="B132" s="300"/>
      <c r="C132" s="447"/>
      <c r="D132" s="303"/>
      <c r="E132" s="303"/>
    </row>
    <row r="133" spans="1:5" x14ac:dyDescent="0.25">
      <c r="A133" s="308" t="s">
        <v>177</v>
      </c>
      <c r="B133" s="308">
        <v>440</v>
      </c>
      <c r="C133" s="448"/>
      <c r="D133" s="338">
        <f>SUBTOTAL(9,D81:D131)</f>
        <v>0</v>
      </c>
      <c r="E133" s="338"/>
    </row>
    <row r="134" spans="1:5" x14ac:dyDescent="0.25">
      <c r="A134" s="339"/>
      <c r="D134" s="249"/>
    </row>
    <row r="135" spans="1:5" x14ac:dyDescent="0.25">
      <c r="A135" s="340"/>
      <c r="D135" s="116"/>
    </row>
    <row r="136" spans="1:5" x14ac:dyDescent="0.25">
      <c r="A136" s="340"/>
    </row>
    <row r="137" spans="1:5" x14ac:dyDescent="0.25">
      <c r="A137" s="340"/>
    </row>
    <row r="138" spans="1:5" x14ac:dyDescent="0.25">
      <c r="D138" s="449" t="str">
        <f>'NKC-Socai'!J129</f>
        <v>Ngày 30 tháng 06 năm 2022</v>
      </c>
      <c r="E138" s="449"/>
    </row>
    <row r="139" spans="1:5" x14ac:dyDescent="0.25">
      <c r="A139" s="341" t="s">
        <v>16</v>
      </c>
      <c r="B139" s="450" t="s">
        <v>125</v>
      </c>
      <c r="C139" s="450"/>
      <c r="D139" s="450" t="s">
        <v>126</v>
      </c>
      <c r="E139" s="450"/>
    </row>
    <row r="140" spans="1:5" x14ac:dyDescent="0.25">
      <c r="A140" s="264"/>
      <c r="B140" s="444"/>
      <c r="C140" s="444"/>
      <c r="D140" s="445"/>
      <c r="E140" s="445"/>
    </row>
    <row r="141" spans="1:5" x14ac:dyDescent="0.25">
      <c r="A141" s="342"/>
    </row>
    <row r="146" spans="2:5" x14ac:dyDescent="0.25">
      <c r="B146" s="343"/>
      <c r="D146" s="446"/>
      <c r="E146" s="446"/>
    </row>
  </sheetData>
  <mergeCells count="7">
    <mergeCell ref="B140:C140"/>
    <mergeCell ref="D140:E140"/>
    <mergeCell ref="D146:E146"/>
    <mergeCell ref="C132:C133"/>
    <mergeCell ref="D138:E138"/>
    <mergeCell ref="B139:C139"/>
    <mergeCell ref="D139:E139"/>
  </mergeCells>
  <phoneticPr fontId="2" type="noConversion"/>
  <pageMargins left="0.35433070866141736" right="0.55118110236220474" top="0.59055118110236227" bottom="0.59055118110236227" header="0.51181102362204722" footer="0.51181102362204722"/>
  <pageSetup paperSize="9" scale="80" fitToHeight="3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IU36"/>
  <sheetViews>
    <sheetView topLeftCell="A6" zoomScale="130" zoomScaleNormal="130" workbookViewId="0">
      <selection activeCell="A9" sqref="A9"/>
    </sheetView>
  </sheetViews>
  <sheetFormatPr defaultColWidth="9" defaultRowHeight="15.75" x14ac:dyDescent="0.25"/>
  <cols>
    <col min="1" max="1" width="55" style="64" customWidth="1"/>
    <col min="2" max="2" width="5.125" style="64" customWidth="1"/>
    <col min="3" max="3" width="7" style="64" customWidth="1"/>
    <col min="4" max="5" width="15.75" style="64" customWidth="1"/>
    <col min="6" max="6" width="9" style="64"/>
    <col min="7" max="7" width="19.25" style="64" customWidth="1"/>
    <col min="8" max="16384" width="9" style="64"/>
  </cols>
  <sheetData>
    <row r="1" spans="1:255" s="256" customFormat="1" ht="16.5" customHeight="1" x14ac:dyDescent="0.25">
      <c r="A1" s="63" t="str">
        <f>'NKC-Socai'!B1</f>
        <v>Công ty TNHH Dịch vụ Nice</v>
      </c>
      <c r="C1" s="344"/>
      <c r="D1" s="345" t="s">
        <v>57</v>
      </c>
      <c r="E1" s="346"/>
    </row>
    <row r="2" spans="1:255" s="256" customFormat="1" x14ac:dyDescent="0.25">
      <c r="A2" s="63" t="str">
        <f>'NKC-Socai'!B2</f>
        <v>360 Nguyễn Thị Minh Khai, Phường 5, Quận 3, TP.HCM</v>
      </c>
      <c r="B2" s="347"/>
      <c r="C2" s="347"/>
      <c r="D2" s="348"/>
      <c r="E2" s="349"/>
    </row>
    <row r="3" spans="1:255" s="256" customFormat="1" ht="15" x14ac:dyDescent="0.25">
      <c r="A3" s="350"/>
      <c r="B3" s="347"/>
      <c r="C3" s="347"/>
      <c r="D3" s="348"/>
      <c r="E3" s="349"/>
    </row>
    <row r="4" spans="1:255" s="256" customFormat="1" ht="31.5" customHeight="1" x14ac:dyDescent="0.25">
      <c r="A4" s="351" t="s">
        <v>18</v>
      </c>
      <c r="B4" s="351"/>
      <c r="C4" s="351"/>
      <c r="D4" s="351"/>
      <c r="E4" s="351"/>
    </row>
    <row r="5" spans="1:255" s="256" customFormat="1" ht="15" x14ac:dyDescent="0.25">
      <c r="A5" s="352" t="str">
        <f>'NKC-Socai'!B5</f>
        <v>Tháng 06/2022</v>
      </c>
      <c r="B5" s="352"/>
      <c r="C5" s="352"/>
      <c r="D5" s="352"/>
      <c r="E5" s="352"/>
    </row>
    <row r="6" spans="1:255" x14ac:dyDescent="0.25">
      <c r="E6" s="353" t="s">
        <v>146</v>
      </c>
      <c r="F6" s="256"/>
    </row>
    <row r="7" spans="1:255" ht="18" customHeight="1" x14ac:dyDescent="0.25">
      <c r="A7" s="451" t="s">
        <v>19</v>
      </c>
      <c r="B7" s="354" t="s">
        <v>20</v>
      </c>
      <c r="C7" s="354" t="s">
        <v>21</v>
      </c>
      <c r="D7" s="451" t="s">
        <v>22</v>
      </c>
      <c r="E7" s="451" t="s">
        <v>23</v>
      </c>
      <c r="F7" s="256"/>
    </row>
    <row r="8" spans="1:255" x14ac:dyDescent="0.25">
      <c r="A8" s="452"/>
      <c r="B8" s="355" t="s">
        <v>24</v>
      </c>
      <c r="C8" s="355" t="s">
        <v>25</v>
      </c>
      <c r="D8" s="452"/>
      <c r="E8" s="452"/>
      <c r="F8" s="256"/>
    </row>
    <row r="9" spans="1:255" x14ac:dyDescent="0.25">
      <c r="A9" s="356">
        <v>1</v>
      </c>
      <c r="B9" s="357">
        <v>2</v>
      </c>
      <c r="C9" s="357">
        <v>3</v>
      </c>
      <c r="D9" s="357">
        <v>4</v>
      </c>
      <c r="E9" s="357">
        <v>5</v>
      </c>
    </row>
    <row r="10" spans="1:255" x14ac:dyDescent="0.25">
      <c r="A10" s="358" t="s">
        <v>26</v>
      </c>
      <c r="B10" s="359" t="s">
        <v>27</v>
      </c>
      <c r="C10" s="360" t="s">
        <v>28</v>
      </c>
      <c r="D10" s="361"/>
      <c r="E10" s="361"/>
    </row>
    <row r="11" spans="1:255" x14ac:dyDescent="0.25">
      <c r="A11" s="358" t="s">
        <v>29</v>
      </c>
      <c r="B11" s="359" t="s">
        <v>30</v>
      </c>
      <c r="C11" s="360"/>
      <c r="D11" s="361"/>
      <c r="E11" s="361"/>
    </row>
    <row r="12" spans="1:255" ht="30" x14ac:dyDescent="0.25">
      <c r="A12" s="362" t="s">
        <v>31</v>
      </c>
      <c r="B12" s="360">
        <v>10</v>
      </c>
      <c r="C12" s="360"/>
      <c r="D12" s="361"/>
      <c r="E12" s="361"/>
    </row>
    <row r="13" spans="1:255" x14ac:dyDescent="0.25">
      <c r="A13" s="358" t="s">
        <v>32</v>
      </c>
      <c r="B13" s="360">
        <v>11</v>
      </c>
      <c r="C13" s="360" t="s">
        <v>33</v>
      </c>
      <c r="D13" s="361"/>
      <c r="E13" s="361"/>
    </row>
    <row r="14" spans="1:255" ht="30" x14ac:dyDescent="0.25">
      <c r="A14" s="358" t="s">
        <v>34</v>
      </c>
      <c r="B14" s="360">
        <v>20</v>
      </c>
      <c r="C14" s="360"/>
      <c r="D14" s="361"/>
      <c r="E14" s="361"/>
    </row>
    <row r="15" spans="1:255" x14ac:dyDescent="0.25">
      <c r="A15" s="358" t="s">
        <v>35</v>
      </c>
      <c r="B15" s="360">
        <v>21</v>
      </c>
      <c r="C15" s="360" t="s">
        <v>36</v>
      </c>
      <c r="D15" s="361"/>
      <c r="E15" s="361"/>
    </row>
    <row r="16" spans="1:255" x14ac:dyDescent="0.25">
      <c r="A16" s="358" t="s">
        <v>37</v>
      </c>
      <c r="B16" s="360">
        <v>22</v>
      </c>
      <c r="C16" s="360" t="s">
        <v>38</v>
      </c>
      <c r="D16" s="361"/>
      <c r="E16" s="361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  <c r="IU16" s="63"/>
    </row>
    <row r="17" spans="1:255" x14ac:dyDescent="0.25">
      <c r="A17" s="358" t="s">
        <v>39</v>
      </c>
      <c r="B17" s="360">
        <v>23</v>
      </c>
      <c r="C17" s="360"/>
      <c r="D17" s="361"/>
      <c r="E17" s="361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  <c r="IR17" s="63"/>
      <c r="IS17" s="63"/>
      <c r="IT17" s="63"/>
      <c r="IU17" s="63"/>
    </row>
    <row r="18" spans="1:255" x14ac:dyDescent="0.25">
      <c r="A18" s="358" t="s">
        <v>40</v>
      </c>
      <c r="B18" s="360">
        <v>24</v>
      </c>
      <c r="C18" s="360"/>
      <c r="D18" s="361"/>
      <c r="E18" s="361"/>
    </row>
    <row r="19" spans="1:255" x14ac:dyDescent="0.25">
      <c r="A19" s="358" t="s">
        <v>41</v>
      </c>
      <c r="B19" s="360">
        <v>25</v>
      </c>
      <c r="C19" s="360"/>
      <c r="D19" s="361"/>
      <c r="E19" s="361"/>
    </row>
    <row r="20" spans="1:255" ht="30" x14ac:dyDescent="0.25">
      <c r="A20" s="358" t="s">
        <v>42</v>
      </c>
      <c r="B20" s="360">
        <v>30</v>
      </c>
      <c r="C20" s="360"/>
      <c r="D20" s="361"/>
      <c r="E20" s="361"/>
    </row>
    <row r="21" spans="1:255" x14ac:dyDescent="0.25">
      <c r="A21" s="358" t="s">
        <v>43</v>
      </c>
      <c r="B21" s="360">
        <v>31</v>
      </c>
      <c r="C21" s="360"/>
      <c r="D21" s="361"/>
      <c r="E21" s="361"/>
    </row>
    <row r="22" spans="1:255" x14ac:dyDescent="0.25">
      <c r="A22" s="358" t="s">
        <v>44</v>
      </c>
      <c r="B22" s="360">
        <v>32</v>
      </c>
      <c r="C22" s="360"/>
      <c r="D22" s="361"/>
      <c r="E22" s="361"/>
    </row>
    <row r="23" spans="1:255" x14ac:dyDescent="0.25">
      <c r="A23" s="358" t="s">
        <v>45</v>
      </c>
      <c r="B23" s="360">
        <v>40</v>
      </c>
      <c r="C23" s="360"/>
      <c r="D23" s="361"/>
      <c r="E23" s="361"/>
    </row>
    <row r="24" spans="1:255" ht="30" x14ac:dyDescent="0.25">
      <c r="A24" s="358" t="s">
        <v>46</v>
      </c>
      <c r="B24" s="360">
        <v>50</v>
      </c>
      <c r="C24" s="360"/>
      <c r="D24" s="361"/>
      <c r="E24" s="361"/>
    </row>
    <row r="25" spans="1:255" ht="17.25" customHeight="1" x14ac:dyDescent="0.25">
      <c r="A25" s="358" t="s">
        <v>47</v>
      </c>
      <c r="B25" s="360">
        <v>51</v>
      </c>
      <c r="C25" s="360" t="s">
        <v>48</v>
      </c>
      <c r="D25" s="361"/>
      <c r="E25" s="361"/>
    </row>
    <row r="26" spans="1:255" ht="17.25" customHeight="1" x14ac:dyDescent="0.25">
      <c r="A26" s="358" t="s">
        <v>49</v>
      </c>
      <c r="B26" s="360">
        <v>52</v>
      </c>
      <c r="C26" s="360" t="s">
        <v>48</v>
      </c>
      <c r="D26" s="361"/>
      <c r="E26" s="361"/>
    </row>
    <row r="27" spans="1:255" ht="30" x14ac:dyDescent="0.25">
      <c r="A27" s="358" t="s">
        <v>50</v>
      </c>
      <c r="B27" s="360">
        <v>60</v>
      </c>
      <c r="C27" s="360"/>
      <c r="D27" s="361"/>
      <c r="E27" s="361"/>
      <c r="G27" s="181"/>
    </row>
    <row r="28" spans="1:255" x14ac:dyDescent="0.25">
      <c r="A28" s="363" t="s">
        <v>51</v>
      </c>
      <c r="B28" s="364">
        <v>70</v>
      </c>
      <c r="C28" s="364"/>
      <c r="D28" s="365"/>
      <c r="E28" s="365"/>
    </row>
    <row r="29" spans="1:255" x14ac:dyDescent="0.25">
      <c r="A29" s="340" t="s">
        <v>52</v>
      </c>
    </row>
    <row r="30" spans="1:255" x14ac:dyDescent="0.25">
      <c r="D30" s="453" t="str">
        <f>'NKC-Socai'!J129</f>
        <v>Ngày 30 tháng 06 năm 2022</v>
      </c>
      <c r="E30" s="454"/>
    </row>
    <row r="31" spans="1:255" ht="18" customHeight="1" x14ac:dyDescent="0.25">
      <c r="A31" s="366" t="s">
        <v>53</v>
      </c>
      <c r="D31" s="450" t="s">
        <v>14</v>
      </c>
      <c r="E31" s="450"/>
    </row>
    <row r="32" spans="1:255" x14ac:dyDescent="0.25">
      <c r="A32" s="367"/>
      <c r="B32" s="368"/>
      <c r="D32" s="445"/>
      <c r="E32" s="445"/>
    </row>
    <row r="33" spans="1:6" x14ac:dyDescent="0.25">
      <c r="B33" s="369"/>
    </row>
    <row r="36" spans="1:6" x14ac:dyDescent="0.25">
      <c r="A36" s="370"/>
      <c r="B36" s="371"/>
      <c r="C36" s="79"/>
      <c r="D36" s="372"/>
      <c r="E36" s="372"/>
      <c r="F36" s="373"/>
    </row>
  </sheetData>
  <mergeCells count="6">
    <mergeCell ref="D31:E31"/>
    <mergeCell ref="D32:E32"/>
    <mergeCell ref="A7:A8"/>
    <mergeCell ref="D7:D8"/>
    <mergeCell ref="E7:E8"/>
    <mergeCell ref="D30:E3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H45"/>
  <sheetViews>
    <sheetView topLeftCell="A22" zoomScale="130" zoomScaleNormal="130" workbookViewId="0">
      <selection activeCell="G9" sqref="G9"/>
    </sheetView>
  </sheetViews>
  <sheetFormatPr defaultColWidth="9" defaultRowHeight="15.75" x14ac:dyDescent="0.25"/>
  <cols>
    <col min="1" max="1" width="2.875" style="64" customWidth="1"/>
    <col min="2" max="2" width="52.375" style="64" customWidth="1"/>
    <col min="3" max="3" width="7.5" style="64" customWidth="1"/>
    <col min="4" max="4" width="8.25" style="64" customWidth="1"/>
    <col min="5" max="6" width="15.625" style="64" customWidth="1"/>
    <col min="7" max="7" width="14.875" style="64" customWidth="1"/>
    <col min="8" max="16384" width="9" style="64"/>
  </cols>
  <sheetData>
    <row r="1" spans="1:7" x14ac:dyDescent="0.25">
      <c r="A1" s="63"/>
      <c r="B1" s="63" t="str">
        <f>'NKC-Socai'!B1</f>
        <v>Công ty TNHH Dịch vụ Nice</v>
      </c>
      <c r="E1" s="374" t="s">
        <v>93</v>
      </c>
    </row>
    <row r="2" spans="1:7" x14ac:dyDescent="0.25">
      <c r="A2" s="63"/>
      <c r="B2" s="63" t="str">
        <f>'NKC-Socai'!B2</f>
        <v>360 Nguyễn Thị Minh Khai, Phường 5, Quận 3, TP.HCM</v>
      </c>
      <c r="E2" s="79"/>
    </row>
    <row r="3" spans="1:7" x14ac:dyDescent="0.25">
      <c r="B3" s="350"/>
      <c r="E3" s="79"/>
    </row>
    <row r="4" spans="1:7" ht="21" customHeight="1" x14ac:dyDescent="0.25">
      <c r="B4" s="375" t="s">
        <v>58</v>
      </c>
      <c r="C4" s="79"/>
      <c r="D4" s="79"/>
      <c r="E4" s="79"/>
      <c r="F4" s="79"/>
      <c r="G4" s="65"/>
    </row>
    <row r="5" spans="1:7" ht="21" customHeight="1" x14ac:dyDescent="0.3">
      <c r="B5" s="376" t="s">
        <v>59</v>
      </c>
      <c r="C5" s="79"/>
      <c r="D5" s="79"/>
      <c r="E5" s="79"/>
      <c r="F5" s="79"/>
      <c r="G5" s="65"/>
    </row>
    <row r="6" spans="1:7" ht="21" customHeight="1" x14ac:dyDescent="0.25">
      <c r="B6" s="352" t="str">
        <f>'NKC-Socai'!B5</f>
        <v>Tháng 06/2022</v>
      </c>
      <c r="C6" s="79"/>
      <c r="D6" s="79"/>
      <c r="E6" s="79"/>
      <c r="F6" s="79"/>
      <c r="G6" s="65"/>
    </row>
    <row r="7" spans="1:7" ht="16.5" x14ac:dyDescent="0.25">
      <c r="D7" s="377"/>
      <c r="F7" s="353" t="s">
        <v>146</v>
      </c>
      <c r="G7" s="65"/>
    </row>
    <row r="8" spans="1:7" ht="28.5" x14ac:dyDescent="0.25">
      <c r="B8" s="378" t="s">
        <v>15</v>
      </c>
      <c r="C8" s="379" t="s">
        <v>5</v>
      </c>
      <c r="D8" s="379" t="s">
        <v>13</v>
      </c>
      <c r="E8" s="379" t="s">
        <v>22</v>
      </c>
      <c r="F8" s="379" t="s">
        <v>23</v>
      </c>
    </row>
    <row r="9" spans="1:7" ht="17.45" customHeight="1" x14ac:dyDescent="0.25">
      <c r="B9" s="380">
        <v>1</v>
      </c>
      <c r="C9" s="380">
        <v>2</v>
      </c>
      <c r="D9" s="380">
        <v>3</v>
      </c>
      <c r="E9" s="380">
        <v>4</v>
      </c>
      <c r="F9" s="380">
        <v>5</v>
      </c>
    </row>
    <row r="10" spans="1:7" ht="17.45" customHeight="1" x14ac:dyDescent="0.25">
      <c r="B10" s="381" t="s">
        <v>60</v>
      </c>
      <c r="C10" s="380"/>
      <c r="D10" s="380"/>
      <c r="E10" s="382"/>
      <c r="F10" s="383"/>
    </row>
    <row r="11" spans="1:7" ht="17.45" customHeight="1" x14ac:dyDescent="0.25">
      <c r="A11" s="64" t="s">
        <v>439</v>
      </c>
      <c r="B11" s="383" t="s">
        <v>63</v>
      </c>
      <c r="C11" s="380">
        <v>1</v>
      </c>
      <c r="D11" s="380"/>
      <c r="E11" s="382"/>
      <c r="F11" s="383"/>
    </row>
    <row r="12" spans="1:7" ht="17.45" customHeight="1" x14ac:dyDescent="0.25">
      <c r="B12" s="383" t="s">
        <v>64</v>
      </c>
      <c r="C12" s="380">
        <v>2</v>
      </c>
      <c r="D12" s="380"/>
      <c r="E12" s="382"/>
      <c r="F12" s="383"/>
    </row>
    <row r="13" spans="1:7" ht="17.45" customHeight="1" x14ac:dyDescent="0.25">
      <c r="B13" s="383" t="s">
        <v>65</v>
      </c>
      <c r="C13" s="380">
        <v>3</v>
      </c>
      <c r="D13" s="380"/>
      <c r="E13" s="382"/>
      <c r="F13" s="383"/>
    </row>
    <row r="14" spans="1:7" ht="17.45" customHeight="1" x14ac:dyDescent="0.25">
      <c r="B14" s="383" t="s">
        <v>66</v>
      </c>
      <c r="C14" s="380">
        <v>4</v>
      </c>
      <c r="D14" s="380"/>
      <c r="E14" s="382"/>
      <c r="F14" s="383"/>
    </row>
    <row r="15" spans="1:7" ht="17.45" customHeight="1" x14ac:dyDescent="0.25">
      <c r="B15" s="383" t="s">
        <v>67</v>
      </c>
      <c r="C15" s="380">
        <v>5</v>
      </c>
      <c r="D15" s="380"/>
      <c r="E15" s="382"/>
      <c r="F15" s="383"/>
    </row>
    <row r="16" spans="1:7" ht="17.45" customHeight="1" x14ac:dyDescent="0.25">
      <c r="B16" s="383" t="s">
        <v>68</v>
      </c>
      <c r="C16" s="380">
        <v>6</v>
      </c>
      <c r="D16" s="380"/>
      <c r="E16" s="382"/>
      <c r="F16" s="383"/>
    </row>
    <row r="17" spans="2:6" ht="17.45" customHeight="1" x14ac:dyDescent="0.25">
      <c r="B17" s="383" t="s">
        <v>69</v>
      </c>
      <c r="C17" s="380">
        <v>7</v>
      </c>
      <c r="D17" s="380"/>
      <c r="E17" s="382"/>
      <c r="F17" s="383"/>
    </row>
    <row r="18" spans="2:6" ht="17.45" customHeight="1" x14ac:dyDescent="0.25">
      <c r="B18" s="384" t="s">
        <v>70</v>
      </c>
      <c r="C18" s="385">
        <v>20</v>
      </c>
      <c r="D18" s="385"/>
      <c r="E18" s="386"/>
      <c r="F18" s="387"/>
    </row>
    <row r="19" spans="2:6" ht="17.45" customHeight="1" x14ac:dyDescent="0.25">
      <c r="B19" s="381"/>
      <c r="C19" s="380"/>
      <c r="D19" s="380"/>
      <c r="E19" s="382"/>
      <c r="F19" s="383"/>
    </row>
    <row r="20" spans="2:6" ht="17.45" customHeight="1" x14ac:dyDescent="0.25">
      <c r="B20" s="381" t="s">
        <v>71</v>
      </c>
      <c r="C20" s="380"/>
      <c r="D20" s="380"/>
      <c r="E20" s="382"/>
      <c r="F20" s="383"/>
    </row>
    <row r="21" spans="2:6" ht="17.45" customHeight="1" x14ac:dyDescent="0.25">
      <c r="B21" s="383" t="s">
        <v>72</v>
      </c>
      <c r="C21" s="380">
        <v>21</v>
      </c>
      <c r="D21" s="380"/>
      <c r="E21" s="382"/>
      <c r="F21" s="383"/>
    </row>
    <row r="22" spans="2:6" ht="17.45" customHeight="1" x14ac:dyDescent="0.25">
      <c r="B22" s="383" t="s">
        <v>73</v>
      </c>
      <c r="C22" s="380">
        <v>22</v>
      </c>
      <c r="D22" s="380"/>
      <c r="E22" s="382"/>
      <c r="F22" s="383"/>
    </row>
    <row r="23" spans="2:6" ht="17.45" customHeight="1" x14ac:dyDescent="0.25">
      <c r="B23" s="383" t="s">
        <v>74</v>
      </c>
      <c r="C23" s="380">
        <v>23</v>
      </c>
      <c r="D23" s="380"/>
      <c r="E23" s="382"/>
      <c r="F23" s="383"/>
    </row>
    <row r="24" spans="2:6" ht="17.45" customHeight="1" x14ac:dyDescent="0.25">
      <c r="B24" s="383" t="s">
        <v>75</v>
      </c>
      <c r="C24" s="380">
        <v>24</v>
      </c>
      <c r="D24" s="380"/>
      <c r="E24" s="382"/>
      <c r="F24" s="383"/>
    </row>
    <row r="25" spans="2:6" ht="17.45" customHeight="1" x14ac:dyDescent="0.25">
      <c r="B25" s="383" t="s">
        <v>76</v>
      </c>
      <c r="C25" s="380">
        <v>25</v>
      </c>
      <c r="D25" s="380"/>
      <c r="E25" s="382"/>
      <c r="F25" s="383"/>
    </row>
    <row r="26" spans="2:6" ht="17.45" customHeight="1" x14ac:dyDescent="0.25">
      <c r="B26" s="383" t="s">
        <v>77</v>
      </c>
      <c r="C26" s="380">
        <v>26</v>
      </c>
      <c r="D26" s="380"/>
      <c r="E26" s="382"/>
      <c r="F26" s="383"/>
    </row>
    <row r="27" spans="2:6" ht="17.45" customHeight="1" x14ac:dyDescent="0.25">
      <c r="B27" s="383" t="s">
        <v>78</v>
      </c>
      <c r="C27" s="380">
        <v>27</v>
      </c>
      <c r="D27" s="380"/>
      <c r="E27" s="382"/>
      <c r="F27" s="383"/>
    </row>
    <row r="28" spans="2:6" ht="17.45" customHeight="1" x14ac:dyDescent="0.25">
      <c r="B28" s="384" t="s">
        <v>79</v>
      </c>
      <c r="C28" s="385">
        <v>30</v>
      </c>
      <c r="D28" s="385"/>
      <c r="E28" s="382"/>
      <c r="F28" s="387"/>
    </row>
    <row r="29" spans="2:6" ht="17.45" customHeight="1" x14ac:dyDescent="0.25">
      <c r="B29" s="381"/>
      <c r="C29" s="380"/>
      <c r="D29" s="380"/>
      <c r="E29" s="382"/>
      <c r="F29" s="383"/>
    </row>
    <row r="30" spans="2:6" ht="17.45" customHeight="1" x14ac:dyDescent="0.25">
      <c r="B30" s="381" t="s">
        <v>80</v>
      </c>
      <c r="C30" s="380"/>
      <c r="D30" s="380"/>
      <c r="E30" s="382"/>
      <c r="F30" s="383"/>
    </row>
    <row r="31" spans="2:6" ht="17.45" customHeight="1" x14ac:dyDescent="0.25">
      <c r="B31" s="383" t="s">
        <v>81</v>
      </c>
      <c r="C31" s="380">
        <v>31</v>
      </c>
      <c r="D31" s="380"/>
      <c r="E31" s="382"/>
      <c r="F31" s="383"/>
    </row>
    <row r="32" spans="2:6" ht="32.450000000000003" customHeight="1" x14ac:dyDescent="0.25">
      <c r="B32" s="383" t="s">
        <v>82</v>
      </c>
      <c r="C32" s="380">
        <v>32</v>
      </c>
      <c r="D32" s="380"/>
      <c r="E32" s="382"/>
      <c r="F32" s="383"/>
    </row>
    <row r="33" spans="1:8" ht="17.45" customHeight="1" x14ac:dyDescent="0.25">
      <c r="A33" s="64" t="s">
        <v>439</v>
      </c>
      <c r="B33" s="383" t="s">
        <v>83</v>
      </c>
      <c r="C33" s="380">
        <v>33</v>
      </c>
      <c r="D33" s="380"/>
      <c r="E33" s="382"/>
      <c r="F33" s="383"/>
    </row>
    <row r="34" spans="1:8" ht="17.45" customHeight="1" x14ac:dyDescent="0.25">
      <c r="B34" s="383" t="s">
        <v>84</v>
      </c>
      <c r="C34" s="380">
        <v>34</v>
      </c>
      <c r="D34" s="380"/>
      <c r="E34" s="382"/>
      <c r="F34" s="383"/>
    </row>
    <row r="35" spans="1:8" ht="17.45" customHeight="1" x14ac:dyDescent="0.25">
      <c r="B35" s="383" t="s">
        <v>85</v>
      </c>
      <c r="C35" s="380">
        <v>35</v>
      </c>
      <c r="D35" s="380"/>
      <c r="E35" s="382"/>
      <c r="F35" s="383"/>
    </row>
    <row r="36" spans="1:8" ht="17.45" customHeight="1" x14ac:dyDescent="0.25">
      <c r="B36" s="383" t="s">
        <v>86</v>
      </c>
      <c r="C36" s="380">
        <v>36</v>
      </c>
      <c r="D36" s="380"/>
      <c r="E36" s="382"/>
      <c r="F36" s="383"/>
    </row>
    <row r="37" spans="1:8" ht="17.45" customHeight="1" x14ac:dyDescent="0.25">
      <c r="B37" s="384" t="s">
        <v>87</v>
      </c>
      <c r="C37" s="385">
        <v>40</v>
      </c>
      <c r="D37" s="385"/>
      <c r="E37" s="386"/>
      <c r="F37" s="387"/>
    </row>
    <row r="38" spans="1:8" ht="17.45" customHeight="1" x14ac:dyDescent="0.25">
      <c r="B38" s="381" t="s">
        <v>88</v>
      </c>
      <c r="C38" s="388">
        <v>50</v>
      </c>
      <c r="D38" s="388"/>
      <c r="E38" s="386"/>
      <c r="F38" s="383"/>
    </row>
    <row r="39" spans="1:8" ht="17.45" customHeight="1" x14ac:dyDescent="0.25">
      <c r="B39" s="381" t="s">
        <v>89</v>
      </c>
      <c r="C39" s="388">
        <v>60</v>
      </c>
      <c r="D39" s="388"/>
      <c r="E39" s="382"/>
      <c r="F39" s="383"/>
    </row>
    <row r="40" spans="1:8" ht="17.45" customHeight="1" x14ac:dyDescent="0.25">
      <c r="B40" s="383" t="s">
        <v>90</v>
      </c>
      <c r="C40" s="380">
        <v>61</v>
      </c>
      <c r="D40" s="380"/>
      <c r="E40" s="382"/>
      <c r="F40" s="383"/>
    </row>
    <row r="41" spans="1:8" ht="17.45" customHeight="1" x14ac:dyDescent="0.25">
      <c r="B41" s="389" t="s">
        <v>91</v>
      </c>
      <c r="C41" s="390">
        <v>70</v>
      </c>
      <c r="D41" s="391" t="s">
        <v>92</v>
      </c>
      <c r="E41" s="392"/>
      <c r="F41" s="393"/>
      <c r="G41" s="262">
        <f ca="1">E41-'Bang CDPS'!H8-'Bang CDPS'!H10</f>
        <v>-926800000</v>
      </c>
      <c r="H41" s="394"/>
    </row>
    <row r="42" spans="1:8" x14ac:dyDescent="0.25">
      <c r="B42" s="395"/>
    </row>
    <row r="43" spans="1:8" x14ac:dyDescent="0.25">
      <c r="B43" s="396"/>
      <c r="E43" s="397" t="str">
        <f>'NKC-Socai'!J129</f>
        <v>Ngày 30 tháng 06 năm 2022</v>
      </c>
      <c r="F43" s="79"/>
    </row>
    <row r="44" spans="1:8" ht="16.899999999999999" customHeight="1" x14ac:dyDescent="0.25">
      <c r="B44" s="398" t="s">
        <v>16</v>
      </c>
      <c r="C44" s="455" t="s">
        <v>17</v>
      </c>
      <c r="D44" s="455"/>
      <c r="E44" s="399" t="s">
        <v>14</v>
      </c>
      <c r="F44" s="79"/>
    </row>
    <row r="45" spans="1:8" ht="16.899999999999999" customHeight="1" x14ac:dyDescent="0.25">
      <c r="B45" s="400"/>
      <c r="C45" s="456"/>
      <c r="D45" s="456"/>
      <c r="E45" s="401"/>
      <c r="F45" s="79"/>
    </row>
  </sheetData>
  <mergeCells count="2">
    <mergeCell ref="C44:D44"/>
    <mergeCell ref="C45:D4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130" zoomScaleNormal="130" workbookViewId="0">
      <selection activeCell="C12" sqref="C12"/>
    </sheetView>
  </sheetViews>
  <sheetFormatPr defaultColWidth="9" defaultRowHeight="15.75" x14ac:dyDescent="0.25"/>
  <cols>
    <col min="1" max="1" width="9" style="64"/>
    <col min="2" max="2" width="19.375" style="64" customWidth="1"/>
    <col min="3" max="3" width="12.75" style="64" customWidth="1"/>
    <col min="4" max="4" width="9" style="64"/>
    <col min="5" max="5" width="16.5" style="64" customWidth="1"/>
    <col min="6" max="6" width="19.375" style="64" customWidth="1"/>
    <col min="7" max="7" width="14.375" style="64" customWidth="1"/>
    <col min="8" max="16384" width="9" style="64"/>
  </cols>
  <sheetData>
    <row r="1" spans="1:6" x14ac:dyDescent="0.25">
      <c r="B1" s="416" t="s">
        <v>518</v>
      </c>
      <c r="C1" s="417" t="s">
        <v>519</v>
      </c>
      <c r="D1" s="417" t="s">
        <v>520</v>
      </c>
      <c r="E1" s="417" t="s">
        <v>521</v>
      </c>
      <c r="F1" s="417" t="s">
        <v>522</v>
      </c>
    </row>
    <row r="2" spans="1:6" x14ac:dyDescent="0.25">
      <c r="B2" s="418" t="s">
        <v>511</v>
      </c>
      <c r="C2" s="419" t="s">
        <v>523</v>
      </c>
      <c r="D2" s="419">
        <v>100</v>
      </c>
      <c r="E2" s="420">
        <v>25000</v>
      </c>
      <c r="F2" s="420">
        <f>D2*E2</f>
        <v>2500000</v>
      </c>
    </row>
    <row r="3" spans="1:6" x14ac:dyDescent="0.25">
      <c r="B3" s="418" t="s">
        <v>512</v>
      </c>
      <c r="C3" s="419" t="s">
        <v>523</v>
      </c>
      <c r="D3" s="419">
        <v>20</v>
      </c>
      <c r="E3" s="420">
        <v>180000</v>
      </c>
      <c r="F3" s="420">
        <f>D3*E3</f>
        <v>3600000</v>
      </c>
    </row>
    <row r="4" spans="1:6" x14ac:dyDescent="0.25">
      <c r="B4" s="418" t="s">
        <v>513</v>
      </c>
      <c r="C4" s="421"/>
      <c r="D4" s="421"/>
      <c r="E4" s="421"/>
      <c r="F4" s="420">
        <v>3200000</v>
      </c>
    </row>
    <row r="5" spans="1:6" x14ac:dyDescent="0.25">
      <c r="B5" s="418" t="s">
        <v>516</v>
      </c>
      <c r="C5" s="422"/>
      <c r="D5" s="422"/>
      <c r="E5" s="422"/>
      <c r="F5" s="420">
        <v>2500000</v>
      </c>
    </row>
    <row r="6" spans="1:6" x14ac:dyDescent="0.25">
      <c r="B6" s="418" t="s">
        <v>514</v>
      </c>
      <c r="C6" s="421"/>
      <c r="D6" s="421"/>
      <c r="E6" s="421"/>
      <c r="F6" s="420">
        <v>2000000</v>
      </c>
    </row>
    <row r="7" spans="1:6" ht="18" customHeight="1" x14ac:dyDescent="0.25">
      <c r="A7" s="65"/>
      <c r="B7" s="423" t="s">
        <v>524</v>
      </c>
      <c r="C7" s="424" t="s">
        <v>519</v>
      </c>
      <c r="D7" s="424" t="s">
        <v>520</v>
      </c>
      <c r="E7" s="424" t="s">
        <v>521</v>
      </c>
      <c r="F7" s="424" t="s">
        <v>522</v>
      </c>
    </row>
    <row r="8" spans="1:6" ht="18" customHeight="1" x14ac:dyDescent="0.25">
      <c r="A8" s="65"/>
      <c r="B8" s="425" t="s">
        <v>525</v>
      </c>
      <c r="C8" s="419" t="s">
        <v>526</v>
      </c>
      <c r="D8" s="419">
        <v>900</v>
      </c>
      <c r="E8" s="420">
        <v>8000</v>
      </c>
      <c r="F8" s="420">
        <v>7200000</v>
      </c>
    </row>
    <row r="9" spans="1:6" ht="18" customHeight="1" x14ac:dyDescent="0.25">
      <c r="A9" s="65"/>
      <c r="B9" s="425"/>
      <c r="C9" s="419"/>
      <c r="D9" s="419"/>
      <c r="E9" s="420"/>
      <c r="F9" s="420"/>
    </row>
    <row r="10" spans="1:6" ht="18" customHeight="1" x14ac:dyDescent="0.25">
      <c r="A10" s="65"/>
      <c r="B10" s="428" t="s">
        <v>545</v>
      </c>
      <c r="C10" s="419"/>
      <c r="D10" s="419"/>
      <c r="E10" s="420"/>
      <c r="F10" s="420"/>
    </row>
    <row r="11" spans="1:6" ht="18" customHeight="1" x14ac:dyDescent="0.25">
      <c r="A11" s="65"/>
      <c r="B11" s="66" t="s">
        <v>457</v>
      </c>
      <c r="C11" s="62">
        <v>900</v>
      </c>
      <c r="D11" s="62">
        <v>8000</v>
      </c>
      <c r="E11" s="62">
        <f t="shared" ref="E11:E12" si="0">C11*D11</f>
        <v>7200000</v>
      </c>
      <c r="F11" s="62"/>
    </row>
    <row r="12" spans="1:6" ht="18" customHeight="1" x14ac:dyDescent="0.25">
      <c r="B12" s="66" t="s">
        <v>458</v>
      </c>
      <c r="C12" s="62">
        <v>1600</v>
      </c>
      <c r="D12" s="62">
        <v>9000</v>
      </c>
      <c r="E12" s="62">
        <f t="shared" si="0"/>
        <v>14400000</v>
      </c>
      <c r="F12" s="62"/>
    </row>
    <row r="13" spans="1:6" ht="18" customHeight="1" x14ac:dyDescent="0.25">
      <c r="B13" s="66" t="s">
        <v>459</v>
      </c>
      <c r="C13" s="62"/>
      <c r="D13" s="62"/>
      <c r="E13" s="62"/>
      <c r="F13" s="62"/>
    </row>
    <row r="14" spans="1:6" ht="18" customHeight="1" x14ac:dyDescent="0.25">
      <c r="B14" s="67" t="s">
        <v>460</v>
      </c>
      <c r="C14" s="62"/>
      <c r="D14" s="62"/>
      <c r="E14" s="62"/>
      <c r="F14" s="62"/>
    </row>
    <row r="15" spans="1:6" x14ac:dyDescent="0.25">
      <c r="C15" s="62"/>
      <c r="D15" s="62"/>
      <c r="E15" s="62"/>
      <c r="F15" s="62"/>
    </row>
    <row r="16" spans="1:6" x14ac:dyDescent="0.25">
      <c r="C16" s="62"/>
      <c r="D16" s="62"/>
      <c r="E16" s="62"/>
      <c r="F16" s="62"/>
    </row>
    <row r="17" spans="1:7" x14ac:dyDescent="0.25">
      <c r="C17" s="62"/>
      <c r="D17" s="62"/>
      <c r="E17" s="62"/>
      <c r="F17" s="62"/>
    </row>
    <row r="18" spans="1:7" x14ac:dyDescent="0.25">
      <c r="B18" s="409" t="s">
        <v>509</v>
      </c>
      <c r="C18" s="62"/>
      <c r="D18" s="62"/>
      <c r="E18" s="409" t="s">
        <v>508</v>
      </c>
      <c r="G18" s="409" t="s">
        <v>507</v>
      </c>
    </row>
    <row r="19" spans="1:7" x14ac:dyDescent="0.25">
      <c r="A19" s="405" t="s">
        <v>489</v>
      </c>
      <c r="B19" s="62"/>
      <c r="E19" s="62"/>
      <c r="G19" s="62"/>
    </row>
    <row r="20" spans="1:7" x14ac:dyDescent="0.25">
      <c r="A20" s="405" t="s">
        <v>490</v>
      </c>
      <c r="B20" s="62"/>
      <c r="C20" s="249"/>
      <c r="E20" s="62"/>
      <c r="G20" s="62"/>
    </row>
    <row r="21" spans="1:7" x14ac:dyDescent="0.25">
      <c r="A21" s="405" t="s">
        <v>491</v>
      </c>
      <c r="B21" s="62"/>
      <c r="E21" s="62"/>
      <c r="G21" s="62"/>
    </row>
    <row r="22" spans="1:7" x14ac:dyDescent="0.25">
      <c r="B22" s="410"/>
      <c r="C22" s="343"/>
      <c r="D22" s="343"/>
      <c r="E22" s="410"/>
      <c r="G22" s="410"/>
    </row>
    <row r="23" spans="1:7" x14ac:dyDescent="0.25">
      <c r="E23" s="62"/>
    </row>
    <row r="24" spans="1:7" x14ac:dyDescent="0.25">
      <c r="B24" s="249">
        <f>B19+B20</f>
        <v>0</v>
      </c>
      <c r="E24" s="249">
        <f>E19+E20</f>
        <v>0</v>
      </c>
      <c r="G24" s="249">
        <f>G19+G20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Cau 1</vt:lpstr>
      <vt:lpstr>Luong-BH</vt:lpstr>
      <vt:lpstr>NKC-Socai</vt:lpstr>
      <vt:lpstr>NXT</vt:lpstr>
      <vt:lpstr>Bang CDPS</vt:lpstr>
      <vt:lpstr>CDKT</vt:lpstr>
      <vt:lpstr>KQKD</vt:lpstr>
      <vt:lpstr>LCTT</vt:lpstr>
      <vt:lpstr>DT_XK</vt:lpstr>
      <vt:lpstr>Sheet1</vt:lpstr>
      <vt:lpstr>'Bang CDPS'!Print_Area</vt:lpstr>
      <vt:lpstr>CDKT!Print_Area</vt:lpstr>
      <vt:lpstr>KQKD!Print_Area</vt:lpstr>
      <vt:lpstr>LCTT!Print_Area</vt:lpstr>
      <vt:lpstr>'NKC-Socai'!Print_Area</vt:lpstr>
    </vt:vector>
  </TitlesOfParts>
  <Company>CTY DLDS SAIGON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R. Gotera</dc:creator>
  <cp:lastModifiedBy>BNT</cp:lastModifiedBy>
  <cp:lastPrinted>2021-01-19T06:56:23Z</cp:lastPrinted>
  <dcterms:created xsi:type="dcterms:W3CDTF">2002-11-02T02:45:08Z</dcterms:created>
  <dcterms:modified xsi:type="dcterms:W3CDTF">2022-06-28T07:49:55Z</dcterms:modified>
</cp:coreProperties>
</file>