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D:\HK231\DUYET DE THI\"/>
    </mc:Choice>
  </mc:AlternateContent>
  <xr:revisionPtr revIDLastSave="0" documentId="13_ncr:1_{15EC245C-3E49-455E-900F-9C7E531EEE35}" xr6:coauthVersionLast="47" xr6:coauthVersionMax="47" xr10:uidLastSave="{00000000-0000-0000-0000-000000000000}"/>
  <bookViews>
    <workbookView xWindow="-98" yWindow="-98" windowWidth="21795" windowHeight="12975" xr2:uid="{00000000-000D-0000-FFFF-FFFF00000000}"/>
  </bookViews>
  <sheets>
    <sheet name="CAU 1" sheetId="1" r:id="rId1"/>
    <sheet name="CAU 2" sheetId="3" r:id="rId2"/>
    <sheet name="CAU 3"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1" i="1" l="1"/>
  <c r="A40" i="1"/>
  <c r="A39" i="1"/>
  <c r="A38" i="1"/>
  <c r="A2" i="2"/>
  <c r="A33" i="2"/>
  <c r="A32" i="2"/>
  <c r="A31" i="2"/>
  <c r="A30" i="2"/>
  <c r="E74" i="1"/>
  <c r="F74" i="1"/>
  <c r="C44" i="1"/>
  <c r="D54" i="1" s="1"/>
  <c r="D60" i="1" s="1"/>
  <c r="D64" i="1" s="1"/>
  <c r="D68" i="1" s="1"/>
  <c r="E60" i="1"/>
  <c r="F60" i="1"/>
  <c r="E73" i="1"/>
  <c r="B72" i="1"/>
  <c r="A17" i="3"/>
  <c r="A16" i="3"/>
  <c r="A2" i="3" s="1"/>
  <c r="C23" i="3"/>
  <c r="D23" i="3" s="1"/>
  <c r="E23" i="3" s="1"/>
  <c r="F23" i="3" s="1"/>
  <c r="G23" i="3" s="1"/>
  <c r="H23" i="3" s="1"/>
  <c r="I23" i="3" s="1"/>
  <c r="J23" i="3" s="1"/>
  <c r="K23" i="3" s="1"/>
  <c r="L23" i="3" s="1"/>
  <c r="M23" i="3" s="1"/>
  <c r="C21" i="3"/>
  <c r="D21" i="3" s="1"/>
  <c r="E21" i="3" s="1"/>
  <c r="C20" i="3"/>
  <c r="D20" i="3" s="1"/>
  <c r="J27" i="2"/>
  <c r="D65" i="1" l="1"/>
  <c r="D69" i="1" s="1"/>
  <c r="E64" i="1"/>
  <c r="F73" i="1"/>
  <c r="E20" i="3"/>
  <c r="F20" i="3" s="1"/>
  <c r="G20" i="3" s="1"/>
  <c r="H20" i="3" s="1"/>
  <c r="I20" i="3" s="1"/>
  <c r="J20" i="3" s="1"/>
  <c r="K20" i="3" s="1"/>
  <c r="L20" i="3" s="1"/>
  <c r="M20" i="3" s="1"/>
  <c r="D22" i="3"/>
  <c r="D24" i="3" s="1"/>
  <c r="D25" i="3" s="1"/>
  <c r="F21" i="3"/>
  <c r="C22" i="3"/>
  <c r="C24" i="3" s="1"/>
  <c r="C25" i="3" s="1"/>
  <c r="E68" i="1" l="1"/>
  <c r="E65" i="1"/>
  <c r="F64" i="1"/>
  <c r="D72" i="1"/>
  <c r="D74" i="1" s="1"/>
  <c r="E25" i="3"/>
  <c r="F22" i="3"/>
  <c r="F24" i="3" s="1"/>
  <c r="G21" i="3"/>
  <c r="H21" i="3" s="1"/>
  <c r="I21" i="3" s="1"/>
  <c r="J21" i="3" s="1"/>
  <c r="E22" i="3"/>
  <c r="E24" i="3" s="1"/>
  <c r="F68" i="1" l="1"/>
  <c r="F65" i="1"/>
  <c r="F72" i="1" s="1"/>
  <c r="E69" i="1"/>
  <c r="E72" i="1"/>
  <c r="G22" i="3"/>
  <c r="G24" i="3" s="1"/>
  <c r="I22" i="3"/>
  <c r="I24" i="3" s="1"/>
  <c r="F25" i="3"/>
  <c r="G25" i="3" s="1"/>
  <c r="H25" i="3" s="1"/>
  <c r="I25" i="3" s="1"/>
  <c r="H22" i="3"/>
  <c r="H24" i="3" s="1"/>
  <c r="K21" i="3"/>
  <c r="J22" i="3"/>
  <c r="J24" i="3" s="1"/>
  <c r="F69" i="1" l="1"/>
  <c r="J25" i="3"/>
  <c r="L21" i="3"/>
  <c r="K22" i="3"/>
  <c r="K24" i="3" s="1"/>
  <c r="K25" i="3" l="1"/>
  <c r="M21" i="3"/>
  <c r="M22" i="3" s="1"/>
  <c r="M24" i="3" s="1"/>
  <c r="L22" i="3"/>
  <c r="L24" i="3" s="1"/>
  <c r="L25" i="3" l="1"/>
  <c r="M25" i="3" s="1"/>
  <c r="A14" i="1" l="1"/>
  <c r="A9" i="1" s="1"/>
  <c r="C36" i="1"/>
</calcChain>
</file>

<file path=xl/sharedStrings.xml><?xml version="1.0" encoding="utf-8"?>
<sst xmlns="http://schemas.openxmlformats.org/spreadsheetml/2006/main" count="169" uniqueCount="129">
  <si>
    <t>Điểm</t>
  </si>
  <si>
    <t>Họ và tên sinh viên</t>
  </si>
  <si>
    <t>MSSV</t>
  </si>
  <si>
    <t>Lớp</t>
  </si>
  <si>
    <t>Mã đề thi</t>
  </si>
  <si>
    <t>LƯU Ý</t>
  </si>
  <si>
    <t>BÀI BỊ PHÁT HIỆN GIỐNG  NHAU MẶC ĐỊNH 0 ĐIỂM, KHÔNG PHÂN BIỆT GIỐNG ÍT HAY NHIỀU</t>
  </si>
  <si>
    <t>TRƯỜNG ĐẠI HỌC VĂN LANG</t>
  </si>
  <si>
    <t>KHOA TÀI CHÍNH - NGÂN HANG</t>
  </si>
  <si>
    <t>ĐỀ THI KẾT THÚC HỌC PHẦN</t>
  </si>
  <si>
    <t>Ngày duyệt đề: 30/08/2021</t>
  </si>
  <si>
    <t>Người duyệt đề: ThS. Lê Thị Phương Loan</t>
  </si>
  <si>
    <t xml:space="preserve">Lớp: </t>
  </si>
  <si>
    <t>năm</t>
  </si>
  <si>
    <t>Tín chỉ: 03</t>
  </si>
  <si>
    <r>
      <t xml:space="preserve">Đặt tên file bài nộp: </t>
    </r>
    <r>
      <rPr>
        <b/>
        <sz val="12"/>
        <color theme="7" tint="-0.499984740745262"/>
        <rFont val="Times New Roman"/>
        <family val="1"/>
      </rPr>
      <t xml:space="preserve"> Ho va ten_MSSV</t>
    </r>
  </si>
  <si>
    <t>Thời gian làm bài 75 phút (không bao gồm: 5 phút mở đề 5 phút nộp bài)</t>
  </si>
  <si>
    <t>/năm</t>
  </si>
  <si>
    <t>triệu đồng</t>
  </si>
  <si>
    <t>Yêu cầu</t>
  </si>
  <si>
    <t>Đề thi có 3 sheet</t>
  </si>
  <si>
    <t>Hình thức thi: Thực hành trên máy tính - được tham khảo tất cả tài liệu trên giấy</t>
  </si>
  <si>
    <t>HK 231, NĂM HỌC 2023 -2024</t>
  </si>
  <si>
    <t>231_71FINA40013</t>
  </si>
  <si>
    <t>231_40013_01</t>
  </si>
  <si>
    <t>Tên học phần: QUẢN TRỊ TÀI CHÍNH CÁ NHÂN</t>
  </si>
  <si>
    <t>Mã HP: 71FINA4013</t>
  </si>
  <si>
    <t>Nộp bài trên trang CTE của phòng thi theo quy định từ Trung tâm khảo thí</t>
  </si>
  <si>
    <t>Câu 1 (3 điểm)</t>
  </si>
  <si>
    <t>Câu 2 (4 điểm)</t>
  </si>
  <si>
    <t>Nội dung chi/tháng (ĐVT: Triệu đồng)</t>
  </si>
  <si>
    <t>số tiền</t>
  </si>
  <si>
    <t>Phân loại chi phí</t>
  </si>
  <si>
    <t>Thuê nhà</t>
  </si>
  <si>
    <t>Must have</t>
  </si>
  <si>
    <t>Ăn uống</t>
  </si>
  <si>
    <t>Đi lại</t>
  </si>
  <si>
    <t>Sức khỏe</t>
  </si>
  <si>
    <t>Điện, nước</t>
  </si>
  <si>
    <t>Internet, thông tin liên lạc</t>
  </si>
  <si>
    <t>Chi phí khác</t>
  </si>
  <si>
    <t>Nice to have</t>
  </si>
  <si>
    <t>Giải trí</t>
  </si>
  <si>
    <t>Chi phí giao tiếp</t>
  </si>
  <si>
    <t>Mua sắm quần áo</t>
  </si>
  <si>
    <t>Wasted</t>
  </si>
  <si>
    <t>Chân dung khách hàng: Nữ, độc thân 28 tuổi</t>
  </si>
  <si>
    <t>Xe máy</t>
  </si>
  <si>
    <t>Laptop</t>
  </si>
  <si>
    <t>Tổng giá trị tài sản hiện hành gồm:</t>
  </si>
  <si>
    <t xml:space="preserve">Khoản vay mua xe </t>
  </si>
  <si>
    <t>Lãi vay</t>
  </si>
  <si>
    <t>Trả góp đều hàng tháng trong</t>
  </si>
  <si>
    <t>Thu nhập cố định từ tiền lương</t>
  </si>
  <si>
    <t>triệu đồng/tháng</t>
  </si>
  <si>
    <t>Thu nhập khác trung bình</t>
  </si>
  <si>
    <t>nguồn này hiện ổn định được trong 2 năm tới</t>
  </si>
  <si>
    <t>Ngân sách du lịch hoặc làm đẹp</t>
  </si>
  <si>
    <t>1.1 Tính số nợ phải trả hàng tháng</t>
  </si>
  <si>
    <t>1.2 Lập quỹ dự phòng rủi ro bằng 6 tháng cho mỗi mức sống (tối thiểu, tiêu chuẩn hoặc thoải mái)</t>
  </si>
  <si>
    <t xml:space="preserve">1.3 Xác định thời gian cần thiết để lấp đầy Quỹ dự phòng theo mỗi mức sống </t>
  </si>
  <si>
    <t>Chân dung khách hàng: Gia đình trẻ, chưa có con</t>
  </si>
  <si>
    <t>Thu nhập vợ</t>
  </si>
  <si>
    <t>Thu nhập chồng</t>
  </si>
  <si>
    <t>Tốc độ tăng thu nhập của vợ TB/năm</t>
  </si>
  <si>
    <t>Tổng chi tiêu trung bình năm hiện tại</t>
  </si>
  <si>
    <t xml:space="preserve">Tốc độ tăng chi phí dự tính </t>
  </si>
  <si>
    <t>Tỷ suất tiết kiệm đầu tư trung bình mỗi năm</t>
  </si>
  <si>
    <t>Chỉ tiêu</t>
  </si>
  <si>
    <t>Giá trị</t>
  </si>
  <si>
    <t>Đơn vị tính</t>
  </si>
  <si>
    <t>Biết rằng hiện tại</t>
  </si>
  <si>
    <t>Bạn hãy lập bảng tính dòng tiền 10 năm của gia đình trẻ này</t>
  </si>
  <si>
    <t>Tình huống: Gia đình Ông A và bà B có 4 người con như sau</t>
  </si>
  <si>
    <t>Giả sử, vì lý do nào đó mà ông A viết di chúc để lại tài sản cho người con gái là chị Tư 20 tuổi. Tuy vậy những người sau đây vẫn nhận được tài sản đó chính là:</t>
  </si>
  <si>
    <t>- Bà B - vợ của ông A</t>
  </si>
  <si>
    <t>- Cô Út - con chưa thành niên</t>
  </si>
  <si>
    <t>- Anh Ba là con đã thành niên nhưng không có khả năng lao động</t>
  </si>
  <si>
    <t>Yêu cầu:</t>
  </si>
  <si>
    <t>3.1 Tính giá trị tài sản thừa kế cho các thành viên trong gia đình trong trường hợp Ông A không để lại di chúc</t>
  </si>
  <si>
    <t>3.3 Tính giá trị thừa kế của chị tư và các thành viên được hưởng theo pháp luật</t>
  </si>
  <si>
    <t>Đáp án gợi ý</t>
  </si>
  <si>
    <t>3.1 Số tiền thừa kế cho mỗi thành viên</t>
  </si>
  <si>
    <t>3.2 Những thành viên được thừa kế theo pháp luật:</t>
  </si>
  <si>
    <t>3.2 Giả sử, vì lý do nào đó mà ông A viết di chúc để lại tài sản cho người con gái là chị Tư 20 tuổi.  Hỏi những thành viên nào trong gia đình vẫn được nhận di sản thừa kế? Ai không? Tại sao?</t>
  </si>
  <si>
    <t>- Anh hai thành niên khỏe mạnh có khả năng lao động --&gt; không được thừa kế</t>
  </si>
  <si>
    <t xml:space="preserve">3.3 Số tiền bà B, Anh Ba và cô Út nhận được </t>
  </si>
  <si>
    <t>Ông A mất đi để lại tài sản thừa kế trị giá 6 tỷ đồng</t>
  </si>
  <si>
    <t>6 tỷ/ 5 người = 1,2 tỷ/ người</t>
  </si>
  <si>
    <r>
      <t>è</t>
    </r>
    <r>
      <rPr>
        <b/>
        <sz val="13.3"/>
        <color rgb="FF202020"/>
        <rFont val="Calibri"/>
        <family val="2"/>
        <scheme val="minor"/>
      </rPr>
      <t xml:space="preserve"> 3 người này sẽ nhận = 2/3 suất của người thừa kế theo pháp luật. = ⅔ * 1200tr = 800tr. </t>
    </r>
  </si>
  <si>
    <t>Chị Tư sẽ được nhận phần di sản còn lại là: 6000 - 3 x 800 = 3.600 triệu đồng</t>
  </si>
  <si>
    <t xml:space="preserve">DÒNG TIỀN </t>
  </si>
  <si>
    <t>Năm</t>
  </si>
  <si>
    <t>Tổng Thu nhập</t>
  </si>
  <si>
    <t>Tổng chi phí</t>
  </si>
  <si>
    <t>Tiết kiệm &amp; ĐT hàng năm</t>
  </si>
  <si>
    <t>Tiết kiệm &amp; ĐT tích lũy (tính giá trị theo thời gian của tiền)</t>
  </si>
  <si>
    <t>Thu nhập của vợ</t>
  </si>
  <si>
    <t>Thu nhập của chồng</t>
  </si>
  <si>
    <t>Mục tiêu: Trong 10 năm tới sẽ có tổng tài sản trị giá 4 tỷ đồng</t>
  </si>
  <si>
    <t>Kế hoạch này chưa thực hiện được</t>
  </si>
  <si>
    <t>Giảm chi phí hoặc tăng tỷ lệ tăng thu nhập của vợ hoặc chồng hoặc cả hai</t>
  </si>
  <si>
    <t>Hoặc tìm cách tăng tỷ suất tiết kiệm đầu tư trung bình</t>
  </si>
  <si>
    <t>Nhận định xem kế hoạch mua nhà có thực hiện được không? Nếu không được hãy tư vấn cho gia đình trẻ này ít nhất 2 phương án thực hiện, tính toán giá trị phương án nếu có</t>
  </si>
  <si>
    <t>Cho giá trị tính toán</t>
  </si>
  <si>
    <t>VD: dùng Goalseek tính tỷ suất tiết kiệm đầu tư trung bình</t>
  </si>
  <si>
    <t>Lời giải gợi ý</t>
  </si>
  <si>
    <t>Ghi chú</t>
  </si>
  <si>
    <t>Tổng</t>
  </si>
  <si>
    <t>Mức sống</t>
  </si>
  <si>
    <t>Tối thiểu</t>
  </si>
  <si>
    <t>Tiêu chuẩn</t>
  </si>
  <si>
    <t>Thoải mái</t>
  </si>
  <si>
    <t>Chi phí</t>
  </si>
  <si>
    <t>Khoản thặng dư</t>
  </si>
  <si>
    <t>Thiết lập KHTC cho mục tiêu tiết kiệm</t>
  </si>
  <si>
    <t>Số tháng</t>
  </si>
  <si>
    <t>Tiết kiệm cho dự phòng</t>
  </si>
  <si>
    <t>Thời gian cần lập quỹ dự phòng</t>
  </si>
  <si>
    <t>Tài sản</t>
  </si>
  <si>
    <t>Tỷ suất tiết kiệm TB (/năm)</t>
  </si>
  <si>
    <t>Tổng số tháng đạt mục tiêu</t>
  </si>
  <si>
    <t>chi trả nợ hàng tháng trong 24 tháng</t>
  </si>
  <si>
    <t>1.1 Tính số nợ phải trả hàng tháng (làm tròn 2 số lẻ)</t>
  </si>
  <si>
    <t>Mục tiêu của bạn nữ</t>
  </si>
  <si>
    <t>1.4 Bạn Nữ cần bao nhiêu thời gian để đạt được mục tiêu có tổng tài sản trị giá 1 tỷ đồng (không bao gồm xe và laptop) cho mỗi mức sống, biết tỷ suất sinh lợi trung bình 6%/năm</t>
  </si>
  <si>
    <t>Điểm câu 3</t>
  </si>
  <si>
    <t>Điểm câu 2</t>
  </si>
  <si>
    <t>3 câu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</si>
</sst>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_-;\-* #,##0.00_-;_-* &quot;-&quot;??_-;_-@_-"/>
    <numFmt numFmtId="165" formatCode="_(* #,##0_);_(* \(#,##0\);_(* &quot;-&quot;??_);_(@_)"/>
  </numFmts>
  <fonts count="27" x14ac:knownFonts="1">
    <font>
      <sz val="11"/>
      <color theme="1"/>
      <name val="Calibri"/>
      <family val="2"/>
      <scheme val="minor"/>
    </font>
    <font>
      <sz val="12"/>
      <name val="Times New Roman"/>
      <family val="1"/>
    </font>
    <font>
      <sz val="12"/>
      <color theme="1"/>
      <name val="Times New Roman"/>
      <family val="1"/>
    </font>
    <font>
      <sz val="12"/>
      <color theme="1"/>
      <name val="Tahoma"/>
      <family val="2"/>
    </font>
    <font>
      <b/>
      <sz val="12"/>
      <color theme="1"/>
      <name val="Times New Roman"/>
      <family val="1"/>
    </font>
    <font>
      <b/>
      <sz val="12"/>
      <color rgb="FFFF0000"/>
      <name val="Times New Roman"/>
      <family val="1"/>
    </font>
    <font>
      <b/>
      <sz val="12"/>
      <name val="Times New Roman"/>
      <family val="1"/>
    </font>
    <font>
      <b/>
      <sz val="12"/>
      <color theme="9" tint="-0.249977111117893"/>
      <name val="Times New Roman"/>
      <family val="1"/>
    </font>
    <font>
      <b/>
      <i/>
      <sz val="12"/>
      <color rgb="FF00B050"/>
      <name val="Times New Roman"/>
      <family val="1"/>
    </font>
    <font>
      <b/>
      <sz val="12"/>
      <color theme="7" tint="-0.499984740745262"/>
      <name val="Times New Roman"/>
      <family val="1"/>
    </font>
    <font>
      <b/>
      <sz val="12"/>
      <color theme="0"/>
      <name val="Times New Roman"/>
      <family val="1"/>
    </font>
    <font>
      <sz val="12"/>
      <color theme="0"/>
      <name val="Times New Roman"/>
      <family val="1"/>
    </font>
    <font>
      <i/>
      <sz val="12"/>
      <color theme="1"/>
      <name val="Times New Roman"/>
      <family val="1"/>
    </font>
    <font>
      <b/>
      <i/>
      <sz val="12"/>
      <color rgb="FFFF0000"/>
      <name val="Times New Roman"/>
      <family val="1"/>
    </font>
    <font>
      <b/>
      <sz val="11"/>
      <color theme="1"/>
      <name val="Calibri"/>
      <family val="2"/>
      <scheme val="minor"/>
    </font>
    <font>
      <sz val="11"/>
      <color theme="1"/>
      <name val="Calibri"/>
      <family val="2"/>
      <scheme val="minor"/>
    </font>
    <font>
      <sz val="11"/>
      <color theme="1"/>
      <name val="Times New Roman"/>
      <family val="1"/>
    </font>
    <font>
      <b/>
      <sz val="11"/>
      <color theme="1"/>
      <name val="Times New Roman"/>
      <family val="1"/>
    </font>
    <font>
      <sz val="14"/>
      <color theme="1"/>
      <name val="Times New Roman"/>
      <family val="1"/>
    </font>
    <font>
      <b/>
      <sz val="14"/>
      <color theme="1"/>
      <name val="Times New Roman"/>
      <family val="1"/>
    </font>
    <font>
      <b/>
      <sz val="13"/>
      <color theme="1"/>
      <name val="Times New Roman"/>
      <family val="1"/>
    </font>
    <font>
      <sz val="13"/>
      <color theme="1"/>
      <name val="Times New Roman"/>
      <family val="1"/>
    </font>
    <font>
      <b/>
      <i/>
      <sz val="13"/>
      <color theme="1"/>
      <name val="Times New Roman"/>
      <family val="1"/>
    </font>
    <font>
      <b/>
      <sz val="13.3"/>
      <color rgb="FF202020"/>
      <name val="Calibri"/>
      <family val="2"/>
      <scheme val="minor"/>
    </font>
    <font>
      <b/>
      <sz val="13.3"/>
      <color rgb="FF202020"/>
      <name val="Wingdings"/>
      <charset val="2"/>
    </font>
    <font>
      <b/>
      <sz val="14"/>
      <color rgb="FF374151"/>
      <name val="Times New Roman"/>
      <family val="1"/>
    </font>
    <font>
      <sz val="14"/>
      <color rgb="FF374151"/>
      <name val="Times New Roman"/>
      <family val="1"/>
    </font>
  </fonts>
  <fills count="7">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3" fillId="0" borderId="0"/>
    <xf numFmtId="164" fontId="3" fillId="0" borderId="0" applyFont="0" applyFill="0" applyBorder="0" applyAlignment="0" applyProtection="0"/>
    <xf numFmtId="43" fontId="15" fillId="0" borderId="0" applyFont="0" applyFill="0" applyBorder="0" applyAlignment="0" applyProtection="0"/>
    <xf numFmtId="9" fontId="15" fillId="0" borderId="0" applyFont="0" applyFill="0" applyBorder="0" applyAlignment="0" applyProtection="0"/>
  </cellStyleXfs>
  <cellXfs count="77">
    <xf numFmtId="0" fontId="0" fillId="0" borderId="0" xfId="0"/>
    <xf numFmtId="0" fontId="2" fillId="0" borderId="0" xfId="0" applyFont="1"/>
    <xf numFmtId="0" fontId="1" fillId="0" borderId="0" xfId="0" applyFont="1"/>
    <xf numFmtId="0" fontId="7" fillId="0" borderId="0" xfId="0" applyFont="1" applyAlignment="1">
      <alignment horizontal="center" vertical="center"/>
    </xf>
    <xf numFmtId="2" fontId="5" fillId="0" borderId="0" xfId="0" applyNumberFormat="1" applyFont="1" applyAlignment="1">
      <alignment horizontal="center" vertical="center"/>
    </xf>
    <xf numFmtId="0" fontId="2" fillId="0" borderId="0" xfId="0" applyFont="1" applyAlignment="1">
      <alignment horizontal="center" vertical="center"/>
    </xf>
    <xf numFmtId="0" fontId="4" fillId="0" borderId="0" xfId="0" applyFont="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0" fontId="4"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6" fillId="0" borderId="0" xfId="0" applyFont="1" applyAlignment="1">
      <alignment vertical="center"/>
    </xf>
    <xf numFmtId="0" fontId="2" fillId="0" borderId="0" xfId="0" applyFont="1" applyAlignment="1">
      <alignment horizontal="left"/>
    </xf>
    <xf numFmtId="0" fontId="4" fillId="0" borderId="0" xfId="0" applyFont="1"/>
    <xf numFmtId="0" fontId="10" fillId="0" borderId="0" xfId="0" applyFont="1" applyAlignment="1">
      <alignment horizontal="left" vertical="center"/>
    </xf>
    <xf numFmtId="0" fontId="11" fillId="0" borderId="0" xfId="0" applyFont="1"/>
    <xf numFmtId="0" fontId="10" fillId="0" borderId="0" xfId="0" applyFont="1"/>
    <xf numFmtId="0" fontId="4" fillId="0" borderId="0" xfId="0" applyFont="1" applyAlignment="1">
      <alignment horizontal="right"/>
    </xf>
    <xf numFmtId="0" fontId="2" fillId="0" borderId="0" xfId="0" applyFont="1" applyAlignment="1">
      <alignment horizontal="right"/>
    </xf>
    <xf numFmtId="0" fontId="13" fillId="2" borderId="0" xfId="0" applyFont="1" applyFill="1"/>
    <xf numFmtId="0" fontId="0" fillId="0" borderId="1" xfId="0" applyBorder="1"/>
    <xf numFmtId="9" fontId="2" fillId="0" borderId="0" xfId="0" applyNumberFormat="1" applyFont="1"/>
    <xf numFmtId="0" fontId="12" fillId="0" borderId="0" xfId="0" applyFont="1"/>
    <xf numFmtId="0" fontId="14" fillId="0" borderId="0" xfId="0" applyFont="1"/>
    <xf numFmtId="0" fontId="16" fillId="0" borderId="1" xfId="0" applyFont="1" applyBorder="1"/>
    <xf numFmtId="0" fontId="17" fillId="0" borderId="0" xfId="0" applyFont="1"/>
    <xf numFmtId="0" fontId="16" fillId="0" borderId="0" xfId="0" applyFont="1"/>
    <xf numFmtId="0" fontId="18" fillId="0" borderId="0" xfId="0" applyFont="1"/>
    <xf numFmtId="0" fontId="20" fillId="0" borderId="0" xfId="0" applyFont="1"/>
    <xf numFmtId="0" fontId="21" fillId="0" borderId="0" xfId="0" applyFont="1"/>
    <xf numFmtId="0" fontId="21" fillId="0" borderId="0" xfId="0" applyFont="1" applyAlignment="1">
      <alignment horizontal="right"/>
    </xf>
    <xf numFmtId="0" fontId="22" fillId="0" borderId="0" xfId="0" applyFont="1"/>
    <xf numFmtId="0" fontId="20" fillId="0" borderId="0" xfId="0" applyFont="1" applyAlignment="1">
      <alignment horizontal="right"/>
    </xf>
    <xf numFmtId="9" fontId="21" fillId="0" borderId="0" xfId="0" applyNumberFormat="1" applyFont="1"/>
    <xf numFmtId="0" fontId="21" fillId="0" borderId="1" xfId="0" applyFont="1" applyBorder="1"/>
    <xf numFmtId="9" fontId="21" fillId="0" borderId="1" xfId="0" applyNumberFormat="1" applyFont="1" applyBorder="1"/>
    <xf numFmtId="43" fontId="21" fillId="0" borderId="1" xfId="0" applyNumberFormat="1" applyFont="1" applyBorder="1"/>
    <xf numFmtId="0" fontId="23" fillId="0" borderId="0" xfId="0" applyFont="1" applyAlignment="1">
      <alignment horizontal="left" vertical="center" readingOrder="1"/>
    </xf>
    <xf numFmtId="0" fontId="24" fillId="0" borderId="0" xfId="0" applyFont="1" applyAlignment="1">
      <alignment horizontal="left" vertical="center" readingOrder="1"/>
    </xf>
    <xf numFmtId="0" fontId="2" fillId="0" borderId="0" xfId="0" quotePrefix="1" applyFont="1"/>
    <xf numFmtId="0" fontId="25" fillId="3" borderId="1" xfId="0" applyFont="1" applyFill="1" applyBorder="1" applyAlignment="1">
      <alignment horizontal="left" vertical="center" indent="1"/>
    </xf>
    <xf numFmtId="0" fontId="18" fillId="3" borderId="2" xfId="0" applyFont="1" applyFill="1" applyBorder="1" applyAlignment="1">
      <alignment horizontal="center"/>
    </xf>
    <xf numFmtId="0" fontId="25" fillId="4" borderId="1" xfId="0" applyFont="1" applyFill="1" applyBorder="1" applyAlignment="1">
      <alignment horizontal="left" vertical="center" indent="1"/>
    </xf>
    <xf numFmtId="0" fontId="25" fillId="5" borderId="1" xfId="0" applyFont="1" applyFill="1" applyBorder="1" applyAlignment="1">
      <alignment horizontal="left" vertical="center" indent="1"/>
    </xf>
    <xf numFmtId="0" fontId="26" fillId="6" borderId="1" xfId="0" applyFont="1" applyFill="1" applyBorder="1" applyAlignment="1">
      <alignment horizontal="left" vertical="center" wrapText="1" indent="1"/>
    </xf>
    <xf numFmtId="0" fontId="25" fillId="6" borderId="1" xfId="0" applyFont="1" applyFill="1" applyBorder="1" applyAlignment="1">
      <alignment horizontal="left" vertical="center" wrapText="1" indent="1"/>
    </xf>
    <xf numFmtId="165" fontId="18" fillId="0" borderId="0" xfId="3" applyNumberFormat="1" applyFont="1"/>
    <xf numFmtId="165" fontId="18" fillId="3" borderId="2" xfId="3" applyNumberFormat="1" applyFont="1" applyFill="1" applyBorder="1" applyAlignment="1">
      <alignment horizontal="center"/>
    </xf>
    <xf numFmtId="165" fontId="19" fillId="4" borderId="2" xfId="3" applyNumberFormat="1" applyFont="1" applyFill="1" applyBorder="1"/>
    <xf numFmtId="165" fontId="19" fillId="5" borderId="2" xfId="3" applyNumberFormat="1" applyFont="1" applyFill="1" applyBorder="1"/>
    <xf numFmtId="165" fontId="18" fillId="6" borderId="2" xfId="3" applyNumberFormat="1" applyFont="1" applyFill="1" applyBorder="1"/>
    <xf numFmtId="43" fontId="2" fillId="0" borderId="0" xfId="3" applyFont="1"/>
    <xf numFmtId="0" fontId="14" fillId="0" borderId="1" xfId="0" applyFont="1" applyBorder="1"/>
    <xf numFmtId="0" fontId="14" fillId="0" borderId="1" xfId="0" applyFont="1" applyBorder="1" applyAlignment="1">
      <alignment horizontal="center"/>
    </xf>
    <xf numFmtId="43" fontId="0" fillId="0" borderId="1" xfId="3" applyFont="1" applyBorder="1"/>
    <xf numFmtId="43" fontId="14" fillId="0" borderId="0" xfId="0" applyNumberFormat="1" applyFont="1"/>
    <xf numFmtId="43" fontId="0" fillId="0" borderId="0" xfId="3" applyFont="1"/>
    <xf numFmtId="0" fontId="14" fillId="0" borderId="0" xfId="0" applyFont="1" applyAlignment="1">
      <alignment horizontal="center" vertical="center"/>
    </xf>
    <xf numFmtId="9" fontId="14" fillId="0" borderId="0" xfId="4" applyFont="1" applyAlignment="1">
      <alignment horizontal="center" vertical="center"/>
    </xf>
    <xf numFmtId="0" fontId="0" fillId="0" borderId="1" xfId="0" applyBorder="1" applyAlignment="1">
      <alignment horizontal="center" vertical="center"/>
    </xf>
    <xf numFmtId="43" fontId="14" fillId="0" borderId="1" xfId="3" applyFont="1" applyBorder="1"/>
    <xf numFmtId="165" fontId="0" fillId="0" borderId="1" xfId="3" applyNumberFormat="1" applyFont="1" applyBorder="1"/>
    <xf numFmtId="165" fontId="14" fillId="0" borderId="0" xfId="3" applyNumberFormat="1" applyFont="1"/>
    <xf numFmtId="43" fontId="0" fillId="0" borderId="1" xfId="0" applyNumberFormat="1" applyBorder="1"/>
    <xf numFmtId="9" fontId="0" fillId="0" borderId="0" xfId="0" applyNumberFormat="1"/>
    <xf numFmtId="165" fontId="0" fillId="0" borderId="0" xfId="3" applyNumberFormat="1" applyFont="1"/>
    <xf numFmtId="43" fontId="2" fillId="0" borderId="0" xfId="0" applyNumberFormat="1" applyFont="1"/>
    <xf numFmtId="0" fontId="5" fillId="0" borderId="0" xfId="0" applyFont="1" applyAlignment="1">
      <alignment horizontal="center" vertical="center"/>
    </xf>
    <xf numFmtId="0" fontId="5" fillId="2" borderId="0" xfId="0" applyFont="1" applyFill="1" applyAlignment="1">
      <alignment horizontal="left" vertical="center"/>
    </xf>
    <xf numFmtId="0" fontId="6" fillId="0" borderId="0" xfId="0" applyFont="1" applyAlignment="1">
      <alignment horizontal="left" vertical="center"/>
    </xf>
    <xf numFmtId="0" fontId="17" fillId="0" borderId="0" xfId="0" applyFont="1" applyAlignment="1">
      <alignment horizontal="left"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4" fillId="0" borderId="0" xfId="0" applyFont="1" applyAlignment="1">
      <alignment horizontal="center"/>
    </xf>
    <xf numFmtId="0" fontId="2" fillId="0" borderId="0" xfId="0" applyFont="1" applyAlignment="1">
      <alignment horizontal="center"/>
    </xf>
    <xf numFmtId="0" fontId="25" fillId="0" borderId="0" xfId="0" applyFont="1" applyAlignment="1">
      <alignment horizontal="center" vertical="center"/>
    </xf>
  </cellXfs>
  <cellStyles count="5">
    <cellStyle name="Comma" xfId="3" builtinId="3"/>
    <cellStyle name="Comma 2" xfId="2" xr:uid="{00000000-0005-0000-0000-000001000000}"/>
    <cellStyle name="Normal" xfId="0" builtinId="0"/>
    <cellStyle name="Normal 2" xfId="1" xr:uid="{00000000-0005-0000-0000-00000300000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xdr:colOff>
      <xdr:row>4</xdr:row>
      <xdr:rowOff>4763</xdr:rowOff>
    </xdr:from>
    <xdr:to>
      <xdr:col>16</xdr:col>
      <xdr:colOff>42933</xdr:colOff>
      <xdr:row>18</xdr:row>
      <xdr:rowOff>152422</xdr:rowOff>
    </xdr:to>
    <xdr:pic>
      <xdr:nvPicPr>
        <xdr:cNvPr id="2" name="Picture 1">
          <a:extLst>
            <a:ext uri="{FF2B5EF4-FFF2-40B4-BE49-F238E27FC236}">
              <a16:creationId xmlns:a16="http://schemas.microsoft.com/office/drawing/2014/main" id="{8C61F41A-9B4A-D853-50C0-EFADFAC3B631}"/>
            </a:ext>
          </a:extLst>
        </xdr:cNvPr>
        <xdr:cNvPicPr>
          <a:picLocks noChangeAspect="1"/>
        </xdr:cNvPicPr>
      </xdr:nvPicPr>
      <xdr:blipFill>
        <a:blip xmlns:r="http://schemas.openxmlformats.org/officeDocument/2006/relationships" r:embed="rId1"/>
        <a:stretch>
          <a:fillRect/>
        </a:stretch>
      </xdr:blipFill>
      <xdr:spPr>
        <a:xfrm>
          <a:off x="647700" y="14063663"/>
          <a:ext cx="9682233" cy="288133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4"/>
  <sheetViews>
    <sheetView tabSelected="1" topLeftCell="B52" zoomScaleNormal="87" workbookViewId="0">
      <selection activeCell="C55" sqref="C55"/>
    </sheetView>
  </sheetViews>
  <sheetFormatPr defaultColWidth="8.73046875" defaultRowHeight="15.4" x14ac:dyDescent="0.45"/>
  <cols>
    <col min="1" max="1" width="15.73046875" style="3" customWidth="1"/>
    <col min="2" max="2" width="37.59765625" style="1" customWidth="1"/>
    <col min="3" max="3" width="28" style="1" customWidth="1"/>
    <col min="4" max="4" width="18.59765625" style="1" bestFit="1" customWidth="1"/>
    <col min="5" max="5" width="16.3984375" style="1" customWidth="1"/>
    <col min="6" max="6" width="20.86328125" style="1" customWidth="1"/>
    <col min="7" max="9" width="16.3984375" style="1" customWidth="1"/>
    <col min="10" max="11" width="15.265625" style="1" bestFit="1" customWidth="1"/>
    <col min="12" max="14" width="13.1328125" style="1" customWidth="1"/>
    <col min="15" max="16384" width="8.73046875" style="1"/>
  </cols>
  <sheetData>
    <row r="1" spans="1:9" x14ac:dyDescent="0.45">
      <c r="A1" s="70" t="s">
        <v>7</v>
      </c>
      <c r="B1" s="70"/>
      <c r="C1" s="13"/>
    </row>
    <row r="2" spans="1:9" x14ac:dyDescent="0.45">
      <c r="A2" s="70" t="s">
        <v>8</v>
      </c>
      <c r="B2" s="70"/>
      <c r="C2" s="13"/>
      <c r="D2" s="74" t="s">
        <v>9</v>
      </c>
      <c r="E2" s="74"/>
      <c r="F2" s="74"/>
    </row>
    <row r="3" spans="1:9" x14ac:dyDescent="0.45">
      <c r="A3" s="70" t="s">
        <v>25</v>
      </c>
      <c r="B3" s="70"/>
      <c r="C3" s="70"/>
      <c r="D3" s="75" t="s">
        <v>22</v>
      </c>
      <c r="E3" s="75"/>
      <c r="F3" s="75"/>
    </row>
    <row r="4" spans="1:9" x14ac:dyDescent="0.45">
      <c r="A4" s="70" t="s">
        <v>26</v>
      </c>
      <c r="B4" s="70"/>
      <c r="D4" s="14" t="s">
        <v>14</v>
      </c>
      <c r="E4" s="18" t="s">
        <v>12</v>
      </c>
      <c r="F4" s="14" t="s">
        <v>23</v>
      </c>
    </row>
    <row r="5" spans="1:9" x14ac:dyDescent="0.45">
      <c r="A5" s="8" t="s">
        <v>16</v>
      </c>
      <c r="B5" s="2"/>
    </row>
    <row r="6" spans="1:9" x14ac:dyDescent="0.45">
      <c r="A6" s="12" t="s">
        <v>21</v>
      </c>
      <c r="B6" s="2"/>
      <c r="D6" s="20" t="s">
        <v>20</v>
      </c>
      <c r="E6" s="20" t="s">
        <v>128</v>
      </c>
    </row>
    <row r="7" spans="1:9" s="16" customFormat="1" x14ac:dyDescent="0.45">
      <c r="A7" s="15" t="s">
        <v>10</v>
      </c>
      <c r="C7" s="17" t="s">
        <v>11</v>
      </c>
    </row>
    <row r="8" spans="1:9" x14ac:dyDescent="0.45">
      <c r="A8" s="3" t="s">
        <v>0</v>
      </c>
      <c r="B8" s="9" t="s">
        <v>1</v>
      </c>
      <c r="C8" s="9" t="s">
        <v>2</v>
      </c>
      <c r="D8" s="9" t="s">
        <v>3</v>
      </c>
      <c r="E8" s="9" t="s">
        <v>4</v>
      </c>
    </row>
    <row r="9" spans="1:9" x14ac:dyDescent="0.45">
      <c r="A9" s="4">
        <f>A14+'CAU 2'!A2+'CAU 3'!A2</f>
        <v>10</v>
      </c>
      <c r="B9" s="10"/>
      <c r="C9" s="11"/>
      <c r="D9" s="11"/>
      <c r="E9" s="11" t="s">
        <v>24</v>
      </c>
    </row>
    <row r="10" spans="1:9" ht="16.5" customHeight="1" x14ac:dyDescent="0.45">
      <c r="A10" s="68" t="s">
        <v>5</v>
      </c>
      <c r="B10" s="69" t="s">
        <v>6</v>
      </c>
      <c r="C10" s="69"/>
      <c r="D10" s="69"/>
      <c r="E10" s="69"/>
      <c r="F10" s="69"/>
      <c r="G10" s="69"/>
    </row>
    <row r="11" spans="1:9" ht="16.5" customHeight="1" x14ac:dyDescent="0.45">
      <c r="A11" s="68"/>
      <c r="B11" s="7" t="s">
        <v>27</v>
      </c>
      <c r="C11" s="5"/>
      <c r="D11" s="5"/>
      <c r="E11" s="5"/>
    </row>
    <row r="12" spans="1:9" ht="16.5" customHeight="1" x14ac:dyDescent="0.45">
      <c r="A12" s="68"/>
      <c r="B12" s="6" t="s">
        <v>15</v>
      </c>
      <c r="C12" s="5"/>
      <c r="D12" s="5"/>
      <c r="E12" s="5"/>
    </row>
    <row r="13" spans="1:9" ht="16.5" customHeight="1" x14ac:dyDescent="0.45">
      <c r="A13" s="68"/>
      <c r="B13" s="8"/>
      <c r="C13" s="5"/>
      <c r="D13" s="5"/>
      <c r="E13" s="5"/>
    </row>
    <row r="14" spans="1:9" x14ac:dyDescent="0.45">
      <c r="A14" s="3">
        <f>SUM(A38:A41)</f>
        <v>3</v>
      </c>
      <c r="B14" s="14" t="s">
        <v>28</v>
      </c>
      <c r="C14" s="19"/>
      <c r="D14" s="19"/>
      <c r="E14" s="19"/>
      <c r="F14" s="19"/>
      <c r="G14" s="19"/>
      <c r="H14" s="19"/>
      <c r="I14" s="19"/>
    </row>
    <row r="15" spans="1:9" x14ac:dyDescent="0.45">
      <c r="B15" s="1" t="s">
        <v>46</v>
      </c>
    </row>
    <row r="16" spans="1:9" x14ac:dyDescent="0.45">
      <c r="B16" s="1" t="s">
        <v>49</v>
      </c>
    </row>
    <row r="17" spans="2:5" x14ac:dyDescent="0.45">
      <c r="B17" s="1" t="s">
        <v>47</v>
      </c>
      <c r="C17" s="1">
        <v>80</v>
      </c>
      <c r="D17" s="1" t="s">
        <v>18</v>
      </c>
    </row>
    <row r="18" spans="2:5" x14ac:dyDescent="0.45">
      <c r="B18" s="1" t="s">
        <v>48</v>
      </c>
      <c r="C18" s="1">
        <v>40</v>
      </c>
      <c r="D18" s="1" t="s">
        <v>18</v>
      </c>
    </row>
    <row r="19" spans="2:5" x14ac:dyDescent="0.45">
      <c r="B19" s="1" t="s">
        <v>50</v>
      </c>
      <c r="C19" s="1">
        <v>50</v>
      </c>
      <c r="D19" s="1" t="s">
        <v>18</v>
      </c>
    </row>
    <row r="20" spans="2:5" x14ac:dyDescent="0.45">
      <c r="B20" s="1" t="s">
        <v>51</v>
      </c>
      <c r="C20" s="22">
        <v>0.12</v>
      </c>
      <c r="D20" s="1" t="s">
        <v>17</v>
      </c>
    </row>
    <row r="21" spans="2:5" x14ac:dyDescent="0.45">
      <c r="B21" s="1" t="s">
        <v>52</v>
      </c>
      <c r="C21" s="1">
        <v>2</v>
      </c>
      <c r="D21" s="1" t="s">
        <v>13</v>
      </c>
    </row>
    <row r="22" spans="2:5" x14ac:dyDescent="0.45">
      <c r="B22" s="1" t="s">
        <v>53</v>
      </c>
      <c r="C22" s="1">
        <v>30</v>
      </c>
      <c r="D22" s="1" t="s">
        <v>54</v>
      </c>
    </row>
    <row r="23" spans="2:5" x14ac:dyDescent="0.45">
      <c r="B23" s="1" t="s">
        <v>55</v>
      </c>
      <c r="C23" s="1">
        <v>5</v>
      </c>
      <c r="D23" s="1" t="s">
        <v>54</v>
      </c>
      <c r="E23" s="23" t="s">
        <v>56</v>
      </c>
    </row>
    <row r="24" spans="2:5" x14ac:dyDescent="0.45">
      <c r="B24" s="25" t="s">
        <v>30</v>
      </c>
      <c r="C24" s="25" t="s">
        <v>31</v>
      </c>
      <c r="D24" s="25" t="s">
        <v>32</v>
      </c>
    </row>
    <row r="25" spans="2:5" x14ac:dyDescent="0.45">
      <c r="B25" s="25" t="s">
        <v>33</v>
      </c>
      <c r="C25" s="25">
        <v>4</v>
      </c>
      <c r="D25" s="25" t="s">
        <v>34</v>
      </c>
    </row>
    <row r="26" spans="2:5" x14ac:dyDescent="0.45">
      <c r="B26" s="25" t="s">
        <v>35</v>
      </c>
      <c r="C26" s="25">
        <v>5</v>
      </c>
      <c r="D26" s="25" t="s">
        <v>34</v>
      </c>
    </row>
    <row r="27" spans="2:5" x14ac:dyDescent="0.45">
      <c r="B27" s="25" t="s">
        <v>36</v>
      </c>
      <c r="C27" s="25">
        <v>3</v>
      </c>
      <c r="D27" s="25" t="s">
        <v>34</v>
      </c>
    </row>
    <row r="28" spans="2:5" x14ac:dyDescent="0.45">
      <c r="B28" s="25" t="s">
        <v>37</v>
      </c>
      <c r="C28" s="25">
        <v>1</v>
      </c>
      <c r="D28" s="25" t="s">
        <v>34</v>
      </c>
    </row>
    <row r="29" spans="2:5" x14ac:dyDescent="0.45">
      <c r="B29" s="25" t="s">
        <v>38</v>
      </c>
      <c r="C29" s="25">
        <v>1</v>
      </c>
      <c r="D29" s="25" t="s">
        <v>34</v>
      </c>
    </row>
    <row r="30" spans="2:5" x14ac:dyDescent="0.45">
      <c r="B30" s="25" t="s">
        <v>39</v>
      </c>
      <c r="C30" s="25">
        <v>1</v>
      </c>
      <c r="D30" s="25" t="s">
        <v>34</v>
      </c>
    </row>
    <row r="31" spans="2:5" x14ac:dyDescent="0.45">
      <c r="B31" s="25" t="s">
        <v>40</v>
      </c>
      <c r="C31" s="25">
        <v>2</v>
      </c>
      <c r="D31" s="25" t="s">
        <v>41</v>
      </c>
    </row>
    <row r="32" spans="2:5" x14ac:dyDescent="0.45">
      <c r="B32" s="25" t="s">
        <v>42</v>
      </c>
      <c r="C32" s="25">
        <v>2</v>
      </c>
      <c r="D32" s="25" t="s">
        <v>41</v>
      </c>
    </row>
    <row r="33" spans="1:6" x14ac:dyDescent="0.45">
      <c r="B33" s="25" t="s">
        <v>43</v>
      </c>
      <c r="C33" s="25">
        <v>3</v>
      </c>
      <c r="D33" s="25" t="s">
        <v>41</v>
      </c>
    </row>
    <row r="34" spans="1:6" x14ac:dyDescent="0.45">
      <c r="B34" s="25" t="s">
        <v>44</v>
      </c>
      <c r="C34" s="25">
        <v>3</v>
      </c>
      <c r="D34" s="25" t="s">
        <v>45</v>
      </c>
    </row>
    <row r="35" spans="1:6" x14ac:dyDescent="0.45">
      <c r="B35" s="25" t="s">
        <v>57</v>
      </c>
      <c r="C35" s="25">
        <v>3</v>
      </c>
      <c r="D35" s="25" t="s">
        <v>45</v>
      </c>
    </row>
    <row r="36" spans="1:6" x14ac:dyDescent="0.45">
      <c r="C36" s="1">
        <f>SUM(C25:C35)</f>
        <v>28</v>
      </c>
    </row>
    <row r="37" spans="1:6" x14ac:dyDescent="0.45">
      <c r="B37" s="14" t="s">
        <v>19</v>
      </c>
    </row>
    <row r="38" spans="1:6" x14ac:dyDescent="0.45">
      <c r="A38" s="3">
        <f>A43</f>
        <v>0.25</v>
      </c>
      <c r="B38" s="26" t="s">
        <v>123</v>
      </c>
      <c r="C38" s="27"/>
      <c r="D38" s="27"/>
      <c r="E38" s="27"/>
      <c r="F38" s="27"/>
    </row>
    <row r="39" spans="1:6" x14ac:dyDescent="0.45">
      <c r="A39" s="3">
        <f>A46+A64+A68</f>
        <v>1.25</v>
      </c>
      <c r="B39" s="26" t="s">
        <v>59</v>
      </c>
      <c r="C39" s="27"/>
      <c r="D39" s="27"/>
      <c r="E39" s="27"/>
      <c r="F39" s="27"/>
    </row>
    <row r="40" spans="1:6" x14ac:dyDescent="0.45">
      <c r="A40" s="3">
        <f>A69</f>
        <v>0.5</v>
      </c>
      <c r="B40" s="71" t="s">
        <v>60</v>
      </c>
      <c r="C40" s="71"/>
      <c r="D40" s="71"/>
      <c r="E40" s="71"/>
      <c r="F40" s="71"/>
    </row>
    <row r="41" spans="1:6" x14ac:dyDescent="0.45">
      <c r="A41" s="3">
        <f>SUM(A70:A74)</f>
        <v>1</v>
      </c>
      <c r="B41" s="14" t="s">
        <v>125</v>
      </c>
    </row>
    <row r="43" spans="1:6" x14ac:dyDescent="0.45">
      <c r="A43" s="3">
        <v>0.25</v>
      </c>
      <c r="B43" s="1" t="s">
        <v>106</v>
      </c>
    </row>
    <row r="44" spans="1:6" x14ac:dyDescent="0.45">
      <c r="B44" s="26" t="s">
        <v>58</v>
      </c>
      <c r="C44" s="52">
        <f>ROUND(PMT(C20/12,C21*12,-C19),2)</f>
        <v>2.35</v>
      </c>
      <c r="D44" s="1" t="s">
        <v>54</v>
      </c>
    </row>
    <row r="45" spans="1:6" x14ac:dyDescent="0.45">
      <c r="B45" s="26" t="s">
        <v>59</v>
      </c>
    </row>
    <row r="46" spans="1:6" x14ac:dyDescent="0.45">
      <c r="A46" s="3">
        <v>0.5</v>
      </c>
      <c r="B46" s="1" t="s">
        <v>32</v>
      </c>
    </row>
    <row r="47" spans="1:6" x14ac:dyDescent="0.45">
      <c r="B47" s="53" t="s">
        <v>30</v>
      </c>
      <c r="C47" s="53" t="s">
        <v>107</v>
      </c>
      <c r="D47" s="54" t="s">
        <v>34</v>
      </c>
      <c r="E47" s="54" t="s">
        <v>41</v>
      </c>
      <c r="F47" s="54" t="s">
        <v>45</v>
      </c>
    </row>
    <row r="48" spans="1:6" x14ac:dyDescent="0.45">
      <c r="B48" s="25" t="s">
        <v>33</v>
      </c>
      <c r="C48" s="21"/>
      <c r="D48" s="25">
        <v>4</v>
      </c>
      <c r="E48" s="21"/>
      <c r="F48" s="21"/>
    </row>
    <row r="49" spans="1:6" x14ac:dyDescent="0.45">
      <c r="B49" s="25" t="s">
        <v>35</v>
      </c>
      <c r="C49" s="21"/>
      <c r="D49" s="25">
        <v>5</v>
      </c>
      <c r="E49" s="21"/>
      <c r="F49" s="21"/>
    </row>
    <row r="50" spans="1:6" x14ac:dyDescent="0.45">
      <c r="B50" s="25" t="s">
        <v>36</v>
      </c>
      <c r="C50" s="21"/>
      <c r="D50" s="25">
        <v>3</v>
      </c>
      <c r="E50" s="21"/>
      <c r="F50" s="21"/>
    </row>
    <row r="51" spans="1:6" x14ac:dyDescent="0.45">
      <c r="B51" s="25" t="s">
        <v>37</v>
      </c>
      <c r="C51" s="21"/>
      <c r="D51" s="25">
        <v>1</v>
      </c>
      <c r="E51" s="21"/>
      <c r="F51" s="21"/>
    </row>
    <row r="52" spans="1:6" x14ac:dyDescent="0.45">
      <c r="B52" s="25" t="s">
        <v>38</v>
      </c>
      <c r="C52" s="21"/>
      <c r="D52" s="25">
        <v>1</v>
      </c>
      <c r="E52" s="21"/>
      <c r="F52" s="21"/>
    </row>
    <row r="53" spans="1:6" x14ac:dyDescent="0.45">
      <c r="B53" s="25" t="s">
        <v>39</v>
      </c>
      <c r="C53" s="21"/>
      <c r="D53" s="25">
        <v>1</v>
      </c>
      <c r="E53" s="21"/>
      <c r="F53" s="21"/>
    </row>
    <row r="54" spans="1:6" x14ac:dyDescent="0.45">
      <c r="B54" s="1" t="s">
        <v>122</v>
      </c>
      <c r="D54" s="67">
        <f>C44</f>
        <v>2.35</v>
      </c>
      <c r="F54" s="21"/>
    </row>
    <row r="55" spans="1:6" x14ac:dyDescent="0.45">
      <c r="B55" s="25" t="s">
        <v>40</v>
      </c>
      <c r="C55" s="21"/>
      <c r="D55" s="55"/>
      <c r="E55" s="25">
        <v>2</v>
      </c>
      <c r="F55" s="21"/>
    </row>
    <row r="56" spans="1:6" x14ac:dyDescent="0.45">
      <c r="B56" s="25" t="s">
        <v>42</v>
      </c>
      <c r="C56" s="21"/>
      <c r="D56" s="21"/>
      <c r="E56" s="25">
        <v>2</v>
      </c>
      <c r="F56" s="21"/>
    </row>
    <row r="57" spans="1:6" x14ac:dyDescent="0.45">
      <c r="B57" s="25" t="s">
        <v>43</v>
      </c>
      <c r="C57" s="21"/>
      <c r="D57" s="21"/>
      <c r="E57" s="25">
        <v>3</v>
      </c>
      <c r="F57" s="21"/>
    </row>
    <row r="58" spans="1:6" x14ac:dyDescent="0.45">
      <c r="B58" s="25" t="s">
        <v>44</v>
      </c>
      <c r="C58" s="21"/>
      <c r="D58" s="21"/>
      <c r="E58" s="21"/>
      <c r="F58" s="25">
        <v>3</v>
      </c>
    </row>
    <row r="59" spans="1:6" x14ac:dyDescent="0.45">
      <c r="B59" s="25" t="s">
        <v>57</v>
      </c>
      <c r="C59" s="21"/>
      <c r="D59" s="21"/>
      <c r="E59" s="21"/>
      <c r="F59" s="25">
        <v>3</v>
      </c>
    </row>
    <row r="60" spans="1:6" x14ac:dyDescent="0.45">
      <c r="B60" s="21" t="s">
        <v>108</v>
      </c>
      <c r="C60" s="21"/>
      <c r="D60" s="55">
        <f>SUM(D48:D59)</f>
        <v>17.350000000000001</v>
      </c>
      <c r="E60" s="21">
        <f t="shared" ref="E60:F60" si="0">SUM(E48:E59)</f>
        <v>7</v>
      </c>
      <c r="F60" s="21">
        <f t="shared" si="0"/>
        <v>6</v>
      </c>
    </row>
    <row r="61" spans="1:6" x14ac:dyDescent="0.45">
      <c r="B61"/>
      <c r="C61" s="56"/>
      <c r="D61" s="57"/>
      <c r="E61"/>
      <c r="F61"/>
    </row>
    <row r="62" spans="1:6" x14ac:dyDescent="0.45">
      <c r="B62" s="58"/>
      <c r="C62" s="58"/>
      <c r="D62" s="59"/>
      <c r="E62" s="59"/>
      <c r="F62" s="59"/>
    </row>
    <row r="63" spans="1:6" x14ac:dyDescent="0.45">
      <c r="B63" s="21" t="s">
        <v>109</v>
      </c>
      <c r="C63" s="21"/>
      <c r="D63" s="21" t="s">
        <v>110</v>
      </c>
      <c r="E63" s="21" t="s">
        <v>111</v>
      </c>
      <c r="F63" s="21" t="s">
        <v>112</v>
      </c>
    </row>
    <row r="64" spans="1:6" x14ac:dyDescent="0.45">
      <c r="A64" s="3">
        <v>0.25</v>
      </c>
      <c r="B64" s="21" t="s">
        <v>113</v>
      </c>
      <c r="C64" s="21"/>
      <c r="D64" s="55">
        <f>D60</f>
        <v>17.350000000000001</v>
      </c>
      <c r="E64" s="55">
        <f>D64+E60</f>
        <v>24.35</v>
      </c>
      <c r="F64" s="55">
        <f>E64+F60</f>
        <v>30.35</v>
      </c>
    </row>
    <row r="65" spans="1:6" x14ac:dyDescent="0.45">
      <c r="B65" s="21" t="s">
        <v>114</v>
      </c>
      <c r="C65" s="21"/>
      <c r="D65" s="55">
        <f>$C$22+$C$23-D64</f>
        <v>17.649999999999999</v>
      </c>
      <c r="E65" s="55">
        <f t="shared" ref="E65:F65" si="1">$C$22+$C$23-E64</f>
        <v>10.649999999999999</v>
      </c>
      <c r="F65" s="55">
        <f t="shared" si="1"/>
        <v>4.6499999999999986</v>
      </c>
    </row>
    <row r="66" spans="1:6" x14ac:dyDescent="0.45">
      <c r="B66"/>
      <c r="C66"/>
      <c r="D66"/>
      <c r="E66"/>
      <c r="F66"/>
    </row>
    <row r="67" spans="1:6" x14ac:dyDescent="0.45">
      <c r="B67" s="53" t="s">
        <v>115</v>
      </c>
      <c r="C67" s="60" t="s">
        <v>116</v>
      </c>
      <c r="D67" s="21" t="s">
        <v>110</v>
      </c>
      <c r="E67" s="21" t="s">
        <v>111</v>
      </c>
      <c r="F67" s="21" t="s">
        <v>112</v>
      </c>
    </row>
    <row r="68" spans="1:6" x14ac:dyDescent="0.45">
      <c r="A68" s="3">
        <v>0.5</v>
      </c>
      <c r="B68" s="72" t="s">
        <v>117</v>
      </c>
      <c r="C68" s="21">
        <v>6</v>
      </c>
      <c r="D68" s="61">
        <f>$C$68*D64</f>
        <v>104.10000000000001</v>
      </c>
      <c r="E68" s="61">
        <f t="shared" ref="E68:F68" si="2">$C$68*E64</f>
        <v>146.10000000000002</v>
      </c>
      <c r="F68" s="61">
        <f t="shared" si="2"/>
        <v>182.10000000000002</v>
      </c>
    </row>
    <row r="69" spans="1:6" x14ac:dyDescent="0.45">
      <c r="A69" s="3">
        <v>0.5</v>
      </c>
      <c r="B69" s="73"/>
      <c r="C69" s="21" t="s">
        <v>118</v>
      </c>
      <c r="D69" s="62">
        <f>D68/D65</f>
        <v>5.8980169971671401</v>
      </c>
      <c r="E69" s="62">
        <f t="shared" ref="E69:F69" si="3">E68/E65</f>
        <v>13.718309859154934</v>
      </c>
      <c r="F69" s="62">
        <f t="shared" si="3"/>
        <v>39.161290322580662</v>
      </c>
    </row>
    <row r="70" spans="1:6" x14ac:dyDescent="0.45">
      <c r="A70" s="3">
        <v>0.25</v>
      </c>
      <c r="B70" s="24" t="s">
        <v>124</v>
      </c>
      <c r="C70" s="24"/>
      <c r="D70" s="63"/>
      <c r="E70" s="63"/>
      <c r="F70" s="63"/>
    </row>
    <row r="71" spans="1:6" x14ac:dyDescent="0.45">
      <c r="B71" s="24" t="s">
        <v>119</v>
      </c>
      <c r="C71" s="24"/>
      <c r="D71" s="63">
        <v>1000</v>
      </c>
      <c r="E71" s="63" t="s">
        <v>18</v>
      </c>
      <c r="F71" s="63"/>
    </row>
    <row r="72" spans="1:6" x14ac:dyDescent="0.45">
      <c r="A72" s="3">
        <v>0.25</v>
      </c>
      <c r="B72" s="21" t="str">
        <f>B65</f>
        <v>Khoản thặng dư</v>
      </c>
      <c r="C72" s="21"/>
      <c r="D72" s="64">
        <f>D65</f>
        <v>17.649999999999999</v>
      </c>
      <c r="E72" s="64">
        <f t="shared" ref="E72:F72" si="4">E65</f>
        <v>10.649999999999999</v>
      </c>
      <c r="F72" s="64">
        <f t="shared" si="4"/>
        <v>4.6499999999999986</v>
      </c>
    </row>
    <row r="73" spans="1:6" x14ac:dyDescent="0.45">
      <c r="A73" s="3">
        <v>0.25</v>
      </c>
      <c r="B73" t="s">
        <v>120</v>
      </c>
      <c r="C73"/>
      <c r="D73" s="65">
        <v>0.06</v>
      </c>
      <c r="E73" s="65">
        <f>D73</f>
        <v>0.06</v>
      </c>
      <c r="F73" s="65">
        <f>E73</f>
        <v>0.06</v>
      </c>
    </row>
    <row r="74" spans="1:6" x14ac:dyDescent="0.45">
      <c r="A74" s="3">
        <v>0.25</v>
      </c>
      <c r="B74" t="s">
        <v>121</v>
      </c>
      <c r="C74"/>
      <c r="D74" s="66">
        <f>NPER(D73/12,-D72,,$D$71)</f>
        <v>50.009422076525063</v>
      </c>
      <c r="E74" s="66">
        <f t="shared" ref="E74:F74" si="5">NPER(E73/12,-E72,,$D$71)</f>
        <v>77.174500498652762</v>
      </c>
      <c r="F74" s="66">
        <f t="shared" si="5"/>
        <v>146.3828810518597</v>
      </c>
    </row>
  </sheetData>
  <mergeCells count="10">
    <mergeCell ref="A1:B1"/>
    <mergeCell ref="A2:B2"/>
    <mergeCell ref="D2:F2"/>
    <mergeCell ref="D3:F3"/>
    <mergeCell ref="A3:C3"/>
    <mergeCell ref="A10:A13"/>
    <mergeCell ref="B10:G10"/>
    <mergeCell ref="A4:B4"/>
    <mergeCell ref="B40:F40"/>
    <mergeCell ref="B68:B6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1"/>
  <sheetViews>
    <sheetView zoomScaleNormal="100" workbookViewId="0">
      <selection activeCell="A18" sqref="A18"/>
    </sheetView>
  </sheetViews>
  <sheetFormatPr defaultColWidth="9" defaultRowHeight="16.5" x14ac:dyDescent="0.45"/>
  <cols>
    <col min="1" max="1" width="9" style="30"/>
    <col min="2" max="2" width="64.9296875" style="30" bestFit="1" customWidth="1"/>
    <col min="3" max="3" width="9.3984375" style="30" bestFit="1" customWidth="1"/>
    <col min="4" max="4" width="16.3984375" style="31" bestFit="1" customWidth="1"/>
    <col min="5" max="7" width="9.3984375" style="31" bestFit="1" customWidth="1"/>
    <col min="8" max="13" width="11.265625" style="30" bestFit="1" customWidth="1"/>
    <col min="14" max="16384" width="9" style="30"/>
  </cols>
  <sheetData>
    <row r="1" spans="1:4" x14ac:dyDescent="0.45">
      <c r="A1" s="29" t="s">
        <v>127</v>
      </c>
    </row>
    <row r="2" spans="1:4" x14ac:dyDescent="0.45">
      <c r="A2" s="29">
        <f>A16+A17</f>
        <v>4</v>
      </c>
    </row>
    <row r="3" spans="1:4" x14ac:dyDescent="0.45">
      <c r="B3" s="29" t="s">
        <v>29</v>
      </c>
    </row>
    <row r="4" spans="1:4" x14ac:dyDescent="0.45">
      <c r="B4" s="29" t="s">
        <v>61</v>
      </c>
    </row>
    <row r="5" spans="1:4" x14ac:dyDescent="0.45">
      <c r="B5" s="29" t="s">
        <v>99</v>
      </c>
    </row>
    <row r="6" spans="1:4" x14ac:dyDescent="0.45">
      <c r="B6" s="32" t="s">
        <v>71</v>
      </c>
    </row>
    <row r="7" spans="1:4" x14ac:dyDescent="0.45">
      <c r="B7" s="29" t="s">
        <v>68</v>
      </c>
      <c r="C7" s="29" t="s">
        <v>69</v>
      </c>
      <c r="D7" s="33" t="s">
        <v>70</v>
      </c>
    </row>
    <row r="8" spans="1:4" x14ac:dyDescent="0.45">
      <c r="B8" s="30" t="s">
        <v>62</v>
      </c>
      <c r="C8" s="30">
        <v>15</v>
      </c>
      <c r="D8" s="31" t="s">
        <v>54</v>
      </c>
    </row>
    <row r="9" spans="1:4" x14ac:dyDescent="0.45">
      <c r="B9" s="30" t="s">
        <v>63</v>
      </c>
      <c r="C9" s="30">
        <v>25</v>
      </c>
      <c r="D9" s="31" t="s">
        <v>54</v>
      </c>
    </row>
    <row r="10" spans="1:4" x14ac:dyDescent="0.45">
      <c r="B10" s="30" t="s">
        <v>64</v>
      </c>
      <c r="C10" s="34">
        <v>0.1</v>
      </c>
    </row>
    <row r="11" spans="1:4" x14ac:dyDescent="0.45">
      <c r="B11" s="30" t="s">
        <v>64</v>
      </c>
      <c r="C11" s="34">
        <v>0.05</v>
      </c>
    </row>
    <row r="12" spans="1:4" x14ac:dyDescent="0.45">
      <c r="B12" s="30" t="s">
        <v>65</v>
      </c>
      <c r="C12" s="30">
        <v>28</v>
      </c>
      <c r="D12" s="31" t="s">
        <v>54</v>
      </c>
    </row>
    <row r="13" spans="1:4" x14ac:dyDescent="0.45">
      <c r="B13" s="30" t="s">
        <v>66</v>
      </c>
      <c r="C13" s="34">
        <v>7.0000000000000007E-2</v>
      </c>
      <c r="D13" s="31" t="s">
        <v>17</v>
      </c>
    </row>
    <row r="14" spans="1:4" x14ac:dyDescent="0.45">
      <c r="B14" s="35" t="s">
        <v>67</v>
      </c>
      <c r="C14" s="36">
        <v>0.12125911797049864</v>
      </c>
      <c r="D14" s="37" t="s">
        <v>17</v>
      </c>
    </row>
    <row r="15" spans="1:4" x14ac:dyDescent="0.45">
      <c r="B15" s="29" t="s">
        <v>19</v>
      </c>
    </row>
    <row r="16" spans="1:4" ht="17.649999999999999" x14ac:dyDescent="0.5">
      <c r="A16" s="30">
        <f>SUM(A20:A25)</f>
        <v>3</v>
      </c>
      <c r="B16" s="28" t="s">
        <v>72</v>
      </c>
    </row>
    <row r="17" spans="1:13" ht="17.649999999999999" x14ac:dyDescent="0.5">
      <c r="A17" s="30">
        <f>SUM(A27:A30)</f>
        <v>1</v>
      </c>
      <c r="B17" s="28" t="s">
        <v>103</v>
      </c>
      <c r="D17" s="30"/>
    </row>
    <row r="18" spans="1:13" ht="17.25" x14ac:dyDescent="0.45">
      <c r="B18" s="76" t="s">
        <v>91</v>
      </c>
      <c r="C18" s="76"/>
      <c r="D18" s="76"/>
      <c r="E18" s="76"/>
      <c r="F18" s="76"/>
      <c r="G18" s="76"/>
      <c r="H18" s="76"/>
      <c r="I18" s="76"/>
      <c r="J18" s="76"/>
      <c r="K18" s="76"/>
      <c r="L18" s="76"/>
      <c r="M18" s="76"/>
    </row>
    <row r="19" spans="1:13" ht="17.649999999999999" x14ac:dyDescent="0.5">
      <c r="B19" s="41" t="s">
        <v>92</v>
      </c>
      <c r="C19" s="42">
        <v>0</v>
      </c>
      <c r="D19" s="42">
        <v>1</v>
      </c>
      <c r="E19" s="42">
        <v>2</v>
      </c>
      <c r="F19" s="42">
        <v>3</v>
      </c>
      <c r="G19" s="42">
        <v>4</v>
      </c>
      <c r="H19" s="42">
        <v>5</v>
      </c>
      <c r="I19" s="42">
        <v>6</v>
      </c>
      <c r="J19" s="42">
        <v>7</v>
      </c>
      <c r="K19" s="42">
        <v>8</v>
      </c>
      <c r="L19" s="42">
        <v>9</v>
      </c>
      <c r="M19" s="42">
        <v>10</v>
      </c>
    </row>
    <row r="20" spans="1:13" ht="17.649999999999999" x14ac:dyDescent="0.5">
      <c r="A20" s="30">
        <v>0.25</v>
      </c>
      <c r="B20" s="41" t="s">
        <v>97</v>
      </c>
      <c r="C20" s="48">
        <f>C8*12</f>
        <v>180</v>
      </c>
      <c r="D20" s="48">
        <f>C20*(1+$C$10)</f>
        <v>198.00000000000003</v>
      </c>
      <c r="E20" s="48">
        <f t="shared" ref="E20:M20" si="0">D20*(1+$C$10)</f>
        <v>217.80000000000004</v>
      </c>
      <c r="F20" s="48">
        <f t="shared" si="0"/>
        <v>239.58000000000007</v>
      </c>
      <c r="G20" s="48">
        <f t="shared" si="0"/>
        <v>263.53800000000012</v>
      </c>
      <c r="H20" s="48">
        <f t="shared" si="0"/>
        <v>289.89180000000016</v>
      </c>
      <c r="I20" s="48">
        <f t="shared" si="0"/>
        <v>318.88098000000019</v>
      </c>
      <c r="J20" s="48">
        <f t="shared" si="0"/>
        <v>350.76907800000026</v>
      </c>
      <c r="K20" s="48">
        <f t="shared" si="0"/>
        <v>385.84598580000034</v>
      </c>
      <c r="L20" s="48">
        <f t="shared" si="0"/>
        <v>424.43058438000043</v>
      </c>
      <c r="M20" s="48">
        <f t="shared" si="0"/>
        <v>466.87364281800052</v>
      </c>
    </row>
    <row r="21" spans="1:13" ht="17.649999999999999" x14ac:dyDescent="0.5">
      <c r="A21" s="30">
        <v>0.25</v>
      </c>
      <c r="B21" s="41" t="s">
        <v>98</v>
      </c>
      <c r="C21" s="48">
        <f>C9*12</f>
        <v>300</v>
      </c>
      <c r="D21" s="48">
        <f>C21*(1+$C$11)</f>
        <v>315</v>
      </c>
      <c r="E21" s="48">
        <f t="shared" ref="E21:M21" si="1">D21*(1+$C$11)</f>
        <v>330.75</v>
      </c>
      <c r="F21" s="48">
        <f t="shared" si="1"/>
        <v>347.28750000000002</v>
      </c>
      <c r="G21" s="48">
        <f t="shared" si="1"/>
        <v>364.65187500000002</v>
      </c>
      <c r="H21" s="48">
        <f t="shared" si="1"/>
        <v>382.88446875000005</v>
      </c>
      <c r="I21" s="48">
        <f t="shared" si="1"/>
        <v>402.0286921875001</v>
      </c>
      <c r="J21" s="48">
        <f t="shared" si="1"/>
        <v>422.13012679687512</v>
      </c>
      <c r="K21" s="48">
        <f t="shared" si="1"/>
        <v>443.23663313671886</v>
      </c>
      <c r="L21" s="48">
        <f t="shared" si="1"/>
        <v>465.39846479355481</v>
      </c>
      <c r="M21" s="48">
        <f t="shared" si="1"/>
        <v>488.66838803323259</v>
      </c>
    </row>
    <row r="22" spans="1:13" ht="17.25" x14ac:dyDescent="0.45">
      <c r="A22" s="30">
        <v>0.25</v>
      </c>
      <c r="B22" s="43" t="s">
        <v>93</v>
      </c>
      <c r="C22" s="49">
        <f>C20+C21</f>
        <v>480</v>
      </c>
      <c r="D22" s="49">
        <f>D20+D21</f>
        <v>513</v>
      </c>
      <c r="E22" s="49">
        <f t="shared" ref="E22:M22" si="2">E20+E21</f>
        <v>548.55000000000007</v>
      </c>
      <c r="F22" s="49">
        <f t="shared" si="2"/>
        <v>586.86750000000006</v>
      </c>
      <c r="G22" s="49">
        <f t="shared" si="2"/>
        <v>628.18987500000014</v>
      </c>
      <c r="H22" s="49">
        <f t="shared" si="2"/>
        <v>672.77626875000021</v>
      </c>
      <c r="I22" s="49">
        <f t="shared" si="2"/>
        <v>720.90967218750029</v>
      </c>
      <c r="J22" s="49">
        <f t="shared" si="2"/>
        <v>772.89920479687544</v>
      </c>
      <c r="K22" s="49">
        <f t="shared" si="2"/>
        <v>829.0826189367192</v>
      </c>
      <c r="L22" s="49">
        <f t="shared" si="2"/>
        <v>889.82904917355518</v>
      </c>
      <c r="M22" s="49">
        <f t="shared" si="2"/>
        <v>955.54203085123311</v>
      </c>
    </row>
    <row r="23" spans="1:13" ht="17.25" x14ac:dyDescent="0.45">
      <c r="A23" s="30">
        <v>0.25</v>
      </c>
      <c r="B23" s="44" t="s">
        <v>94</v>
      </c>
      <c r="C23" s="50">
        <f>C12*12</f>
        <v>336</v>
      </c>
      <c r="D23" s="50">
        <f>C23*(1+$C$13)</f>
        <v>359.52000000000004</v>
      </c>
      <c r="E23" s="50">
        <f t="shared" ref="E23:M23" si="3">D23*(1+$C$13)</f>
        <v>384.68640000000005</v>
      </c>
      <c r="F23" s="50">
        <f t="shared" si="3"/>
        <v>411.6144480000001</v>
      </c>
      <c r="G23" s="50">
        <f t="shared" si="3"/>
        <v>440.42745936000011</v>
      </c>
      <c r="H23" s="50">
        <f t="shared" si="3"/>
        <v>471.25738151520017</v>
      </c>
      <c r="I23" s="50">
        <f t="shared" si="3"/>
        <v>504.24539822126422</v>
      </c>
      <c r="J23" s="50">
        <f t="shared" si="3"/>
        <v>539.54257609675278</v>
      </c>
      <c r="K23" s="50">
        <f t="shared" si="3"/>
        <v>577.31055642352555</v>
      </c>
      <c r="L23" s="50">
        <f t="shared" si="3"/>
        <v>617.72229537317241</v>
      </c>
      <c r="M23" s="50">
        <f t="shared" si="3"/>
        <v>660.96285604929449</v>
      </c>
    </row>
    <row r="24" spans="1:13" ht="17.649999999999999" x14ac:dyDescent="0.5">
      <c r="A24" s="30">
        <v>1</v>
      </c>
      <c r="B24" s="45" t="s">
        <v>95</v>
      </c>
      <c r="C24" s="51">
        <f>C22-C23</f>
        <v>144</v>
      </c>
      <c r="D24" s="51">
        <f t="shared" ref="D24:M24" si="4">D22-D23</f>
        <v>153.47999999999996</v>
      </c>
      <c r="E24" s="51">
        <f t="shared" si="4"/>
        <v>163.86360000000002</v>
      </c>
      <c r="F24" s="51">
        <f t="shared" si="4"/>
        <v>175.25305199999997</v>
      </c>
      <c r="G24" s="51">
        <f t="shared" si="4"/>
        <v>187.76241564000003</v>
      </c>
      <c r="H24" s="51">
        <f t="shared" si="4"/>
        <v>201.51888723480005</v>
      </c>
      <c r="I24" s="51">
        <f t="shared" si="4"/>
        <v>216.66427396623607</v>
      </c>
      <c r="J24" s="51">
        <f t="shared" si="4"/>
        <v>233.35662870012266</v>
      </c>
      <c r="K24" s="51">
        <f t="shared" si="4"/>
        <v>251.77206251319365</v>
      </c>
      <c r="L24" s="51">
        <f t="shared" si="4"/>
        <v>272.10675380038276</v>
      </c>
      <c r="M24" s="51">
        <f t="shared" si="4"/>
        <v>294.57917480193862</v>
      </c>
    </row>
    <row r="25" spans="1:13" ht="34.5" x14ac:dyDescent="0.5">
      <c r="A25" s="30">
        <v>1</v>
      </c>
      <c r="B25" s="46" t="s">
        <v>96</v>
      </c>
      <c r="C25" s="47">
        <f>C24</f>
        <v>144</v>
      </c>
      <c r="D25" s="47">
        <f>D24+FV($C$14,1,,-C25)</f>
        <v>314.94131298775176</v>
      </c>
      <c r="E25" s="47">
        <f t="shared" ref="E25:M25" si="5">E24+FV($C$14,1,,-D25)</f>
        <v>516.99441881311736</v>
      </c>
      <c r="F25" s="47">
        <f t="shared" si="5"/>
        <v>754.93775803406652</v>
      </c>
      <c r="G25" s="47">
        <f t="shared" si="5"/>
        <v>1034.2432603359032</v>
      </c>
      <c r="H25" s="47">
        <f t="shared" si="5"/>
        <v>1361.1735730859677</v>
      </c>
      <c r="I25" s="47">
        <f t="shared" si="5"/>
        <v>1742.8925539293605</v>
      </c>
      <c r="J25" s="47">
        <f t="shared" si="5"/>
        <v>2187.5907964363073</v>
      </c>
      <c r="K25" s="47">
        <f t="shared" si="5"/>
        <v>2704.6281894057483</v>
      </c>
      <c r="L25" s="47">
        <f t="shared" si="5"/>
        <v>3304.6957718916187</v>
      </c>
      <c r="M25" s="47">
        <f t="shared" si="5"/>
        <v>3999.9994411539715</v>
      </c>
    </row>
    <row r="27" spans="1:13" x14ac:dyDescent="0.45">
      <c r="A27" s="30">
        <v>0.25</v>
      </c>
      <c r="B27" s="30" t="s">
        <v>100</v>
      </c>
    </row>
    <row r="28" spans="1:13" x14ac:dyDescent="0.45">
      <c r="A28" s="30">
        <v>0.25</v>
      </c>
      <c r="B28" s="30" t="s">
        <v>101</v>
      </c>
    </row>
    <row r="29" spans="1:13" x14ac:dyDescent="0.45">
      <c r="A29" s="30">
        <v>0.25</v>
      </c>
      <c r="B29" s="30" t="s">
        <v>102</v>
      </c>
    </row>
    <row r="30" spans="1:13" x14ac:dyDescent="0.45">
      <c r="A30" s="30">
        <v>0.25</v>
      </c>
      <c r="B30" s="30" t="s">
        <v>104</v>
      </c>
    </row>
    <row r="31" spans="1:13" x14ac:dyDescent="0.45">
      <c r="B31" s="30" t="s">
        <v>105</v>
      </c>
      <c r="C31" s="36">
        <v>0.1</v>
      </c>
    </row>
  </sheetData>
  <mergeCells count="1">
    <mergeCell ref="B18:M1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7"/>
  <sheetViews>
    <sheetView workbookViewId="0"/>
  </sheetViews>
  <sheetFormatPr defaultColWidth="9" defaultRowHeight="15.4" x14ac:dyDescent="0.45"/>
  <cols>
    <col min="1" max="16384" width="9" style="1"/>
  </cols>
  <sheetData>
    <row r="1" spans="1:2" x14ac:dyDescent="0.45">
      <c r="A1" s="14" t="s">
        <v>126</v>
      </c>
    </row>
    <row r="2" spans="1:2" x14ac:dyDescent="0.45">
      <c r="A2" s="1">
        <f>SUM(A28:A37)</f>
        <v>3</v>
      </c>
    </row>
    <row r="3" spans="1:2" x14ac:dyDescent="0.45">
      <c r="B3" s="1" t="s">
        <v>73</v>
      </c>
    </row>
    <row r="20" spans="1:10" x14ac:dyDescent="0.45">
      <c r="B20" s="14" t="s">
        <v>87</v>
      </c>
    </row>
    <row r="21" spans="1:10" x14ac:dyDescent="0.45">
      <c r="B21" s="14" t="s">
        <v>78</v>
      </c>
    </row>
    <row r="22" spans="1:10" ht="16.899999999999999" x14ac:dyDescent="0.45">
      <c r="B22" s="38" t="s">
        <v>79</v>
      </c>
    </row>
    <row r="23" spans="1:10" x14ac:dyDescent="0.45">
      <c r="B23" s="1" t="s">
        <v>74</v>
      </c>
    </row>
    <row r="24" spans="1:10" ht="16.899999999999999" x14ac:dyDescent="0.45">
      <c r="B24" s="38" t="s">
        <v>84</v>
      </c>
    </row>
    <row r="25" spans="1:10" x14ac:dyDescent="0.45">
      <c r="B25" s="1" t="s">
        <v>80</v>
      </c>
    </row>
    <row r="26" spans="1:10" x14ac:dyDescent="0.45">
      <c r="B26" s="14" t="s">
        <v>81</v>
      </c>
    </row>
    <row r="27" spans="1:10" x14ac:dyDescent="0.45">
      <c r="B27" s="1" t="s">
        <v>82</v>
      </c>
      <c r="J27" s="1">
        <f>6000/5</f>
        <v>1200</v>
      </c>
    </row>
    <row r="28" spans="1:10" x14ac:dyDescent="0.45">
      <c r="A28" s="1">
        <v>0.5</v>
      </c>
      <c r="B28" s="1" t="s">
        <v>88</v>
      </c>
    </row>
    <row r="29" spans="1:10" x14ac:dyDescent="0.45">
      <c r="B29" s="1" t="s">
        <v>83</v>
      </c>
    </row>
    <row r="30" spans="1:10" ht="16.899999999999999" x14ac:dyDescent="0.45">
      <c r="A30" s="1">
        <f>1.5/4</f>
        <v>0.375</v>
      </c>
      <c r="B30" s="38" t="s">
        <v>75</v>
      </c>
    </row>
    <row r="31" spans="1:10" ht="16.899999999999999" x14ac:dyDescent="0.45">
      <c r="A31" s="1">
        <f t="shared" ref="A31:A33" si="0">1.5/4</f>
        <v>0.375</v>
      </c>
      <c r="B31" s="38" t="s">
        <v>76</v>
      </c>
    </row>
    <row r="32" spans="1:10" ht="16.899999999999999" x14ac:dyDescent="0.45">
      <c r="A32" s="1">
        <f t="shared" si="0"/>
        <v>0.375</v>
      </c>
      <c r="B32" s="38" t="s">
        <v>77</v>
      </c>
    </row>
    <row r="33" spans="1:2" x14ac:dyDescent="0.45">
      <c r="A33" s="1">
        <f t="shared" si="0"/>
        <v>0.375</v>
      </c>
      <c r="B33" s="40" t="s">
        <v>85</v>
      </c>
    </row>
    <row r="34" spans="1:2" x14ac:dyDescent="0.45">
      <c r="B34" s="1" t="s">
        <v>86</v>
      </c>
    </row>
    <row r="36" spans="1:2" ht="16.899999999999999" x14ac:dyDescent="0.45">
      <c r="A36" s="1">
        <v>0.5</v>
      </c>
      <c r="B36" s="39" t="s">
        <v>89</v>
      </c>
    </row>
    <row r="37" spans="1:2" x14ac:dyDescent="0.45">
      <c r="A37" s="1">
        <v>0.5</v>
      </c>
      <c r="B37" s="1" t="s">
        <v>90</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CAU 1</vt:lpstr>
      <vt:lpstr>CAU 2</vt:lpstr>
      <vt:lpstr>CAU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cattien lenguyen</dc:creator>
  <cp:lastModifiedBy>Lê Thị Phương Loan - Khoa Tài chính - Ngân hàng</cp:lastModifiedBy>
  <dcterms:created xsi:type="dcterms:W3CDTF">2021-08-24T03:24:32Z</dcterms:created>
  <dcterms:modified xsi:type="dcterms:W3CDTF">2023-12-25T03:12:46Z</dcterms:modified>
</cp:coreProperties>
</file>